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WhittakE\Downloads\"/>
    </mc:Choice>
  </mc:AlternateContent>
  <xr:revisionPtr revIDLastSave="0" documentId="8_{D816D393-B3FA-4697-8CF3-555A0D7520A6}" xr6:coauthVersionLast="47" xr6:coauthVersionMax="47" xr10:uidLastSave="{00000000-0000-0000-0000-000000000000}"/>
  <workbookProtection workbookAlgorithmName="SHA-512" workbookHashValue="K0nEgbeCoQ8bckqWG6kCV3UAKP5YB2KxFaDe55Hm8uY9RNnLPaTcZOmG4ci+RyfaSUdecuXU0sOPNGNoiJp1PQ==" workbookSaltValue="065jx9G3FF5Hi9RVDteTgg==" workbookSpinCount="100000" lockStructure="1"/>
  <bookViews>
    <workbookView xWindow="-110" yWindow="-110" windowWidth="19420" windowHeight="11500" tabRatio="778" xr2:uid="{00000000-000D-0000-FFFF-FFFF00000000}"/>
  </bookViews>
  <sheets>
    <sheet name="Calculator" sheetId="23" r:id="rId1"/>
    <sheet name="Lists &amp; to do" sheetId="26" state="hidden" r:id="rId2"/>
    <sheet name="Airways Aerodrome" sheetId="15" state="hidden" r:id="rId3"/>
    <sheet name="Approach" sheetId="14" state="hidden" r:id="rId4"/>
    <sheet name="Unattended" sheetId="11" state="hidden" r:id="rId5"/>
    <sheet name="Enroute Domestic" sheetId="16" state="hidden" r:id="rId6"/>
    <sheet name="Enroute Oceanic" sheetId="28" state="hidden" r:id="rId7"/>
  </sheets>
  <externalReferences>
    <externalReference r:id="rId8"/>
    <externalReference r:id="rId9"/>
    <externalReference r:id="rId10"/>
  </externalReferences>
  <definedNames>
    <definedName name="ContentsList">#REF!</definedName>
    <definedName name="Current_revenue" localSheetId="2">#REF!</definedName>
    <definedName name="Current_revenue" localSheetId="3">#REF!</definedName>
    <definedName name="Current_revenue" localSheetId="5">#REF!</definedName>
    <definedName name="Current_revenue">#REF!</definedName>
    <definedName name="dAirport2">[1]dAirport!$B$4:$E$58</definedName>
    <definedName name="dAirport3">[1]dAirport!$K$12:$O$28</definedName>
    <definedName name="dbCalc">OFFSET(#REF!,0,0,COUNTA(#REF!)-1,COUNTA(#REF!))</definedName>
    <definedName name="dbCharges">[1]dPrice!$A$3:$AA$191</definedName>
    <definedName name="dDirectCostModel">#REF!</definedName>
    <definedName name="dFlag">[1]dAirport!$K$4:$L$8</definedName>
    <definedName name="dScale">#REF!</definedName>
    <definedName name="dWeight">[1]dAirport!$G$4:$I$27</definedName>
    <definedName name="GAadc">#REF!</definedName>
    <definedName name="GAapp">#REF!</definedName>
    <definedName name="Goal_seek_per_tonne_weight" localSheetId="2">#REF!</definedName>
    <definedName name="Goal_seek_per_tonne_weight" localSheetId="3">#REF!</definedName>
    <definedName name="Goal_seek_per_tonne_weight" localSheetId="5">#REF!</definedName>
    <definedName name="Goal_seek_per_tonne_weight">#REF!</definedName>
    <definedName name="JoinAdc">#REF!</definedName>
    <definedName name="JoinApp">#REF!</definedName>
    <definedName name="LookAcft">[2]Acft!$A$1:$J$302</definedName>
    <definedName name="LookApt">[2]Apt!$A$1:$E$300</definedName>
    <definedName name="LookCust">[2]Cus!$A$1:$F$333</definedName>
    <definedName name="LookRteNew">[2]RteNew!$A$1:$W$666</definedName>
    <definedName name="MinAdc1">#REF!</definedName>
    <definedName name="MinAdc2">#REF!</definedName>
    <definedName name="MinApp1">#REF!</definedName>
    <definedName name="MinApp2">#REF!</definedName>
    <definedName name="PriceCat3">#REF!</definedName>
    <definedName name="PriceMLat">#REF!</definedName>
    <definedName name="_xlnm.Print_Area" localSheetId="2">'Airways Aerodrome'!$A$1:$O$96</definedName>
    <definedName name="_xlnm.Print_Area" localSheetId="3">Approach!$A$1:$AU$22</definedName>
    <definedName name="_xlnm.Print_Area" localSheetId="0">Calculator!$A$1:$L$51</definedName>
    <definedName name="_xlnm.Print_Area" localSheetId="5">'Enroute Domestic'!$A$1:$O$23</definedName>
    <definedName name="_xlnm.Print_Area" localSheetId="4">Unattended!$A$1:$AG$19</definedName>
    <definedName name="RunName">#REF!</definedName>
    <definedName name="Start_Of_Goal_Seek" localSheetId="2">'Airways Aerodrome'!#REF!</definedName>
    <definedName name="Start_Of_Goal_Seek" localSheetId="3">Approach!#REF!</definedName>
    <definedName name="Start_Of_Goal_Seek" localSheetId="5">'Enroute Domestic'!#REF!</definedName>
    <definedName name="Start_Of_Goal_Seek">Unattended!#REF!</definedName>
    <definedName name="Target_revenue_total" localSheetId="2">#REF!</definedName>
    <definedName name="Target_revenue_total" localSheetId="3">#REF!</definedName>
    <definedName name="Target_revenue_total" localSheetId="5">#REF!</definedName>
    <definedName name="Target_revenue_to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9" i="15" l="1"/>
  <c r="K58" i="15"/>
  <c r="K57" i="15"/>
  <c r="K56" i="15"/>
  <c r="K55" i="15"/>
  <c r="K54" i="15"/>
  <c r="K53" i="15"/>
  <c r="U42" i="15"/>
  <c r="T42" i="15"/>
  <c r="S42" i="15"/>
  <c r="R42" i="15"/>
  <c r="Q42" i="15"/>
  <c r="P42" i="15"/>
  <c r="O42" i="15"/>
  <c r="N42" i="15"/>
  <c r="M42" i="15"/>
  <c r="L42" i="15"/>
  <c r="K42" i="15"/>
  <c r="J42" i="15"/>
  <c r="I42" i="15"/>
  <c r="H42" i="15"/>
  <c r="G42" i="15"/>
  <c r="F42" i="15"/>
  <c r="E42" i="15"/>
  <c r="E29" i="14" s="1"/>
  <c r="D42" i="15"/>
  <c r="C42" i="15"/>
  <c r="C29" i="14" s="1"/>
  <c r="B42" i="15"/>
  <c r="B29" i="14" s="1"/>
  <c r="D29" i="14"/>
  <c r="C60" i="23" l="1"/>
  <c r="D58" i="23" l="1"/>
  <c r="C59" i="23"/>
  <c r="D60" i="23" s="1"/>
  <c r="C58" i="23"/>
  <c r="E30" i="16"/>
  <c r="E28" i="28" s="1"/>
  <c r="D30" i="16"/>
  <c r="D28" i="28" s="1"/>
  <c r="C30" i="16"/>
  <c r="C28" i="28" s="1"/>
  <c r="B30" i="16"/>
  <c r="B28" i="28" s="1"/>
  <c r="D59" i="23" l="1"/>
  <c r="C26" i="23"/>
  <c r="E32" i="11"/>
  <c r="D32" i="11"/>
  <c r="C32" i="11"/>
  <c r="B32" i="11"/>
  <c r="E78" i="15" l="1"/>
  <c r="F78" i="15"/>
  <c r="G78" i="15"/>
  <c r="G60" i="11" s="1"/>
  <c r="G69" i="11" s="1"/>
  <c r="D78" i="15"/>
  <c r="D60" i="11" s="1"/>
  <c r="D69" i="11" s="1"/>
  <c r="F60" i="11" l="1"/>
  <c r="F69" i="11" s="1"/>
  <c r="F87" i="15"/>
  <c r="E60" i="11"/>
  <c r="E69" i="11" s="1"/>
  <c r="E87" i="15"/>
  <c r="D87" i="15"/>
  <c r="G87" i="15"/>
  <c r="E76" i="14" l="1"/>
  <c r="F76" i="14"/>
  <c r="G76" i="14"/>
  <c r="D76" i="14"/>
  <c r="E67" i="14"/>
  <c r="F67" i="14"/>
  <c r="G67" i="14"/>
  <c r="D67" i="14"/>
  <c r="E53" i="28"/>
  <c r="F53" i="28"/>
  <c r="G53" i="28"/>
  <c r="D53" i="28"/>
  <c r="E45" i="28"/>
  <c r="F45" i="28"/>
  <c r="G45" i="28"/>
  <c r="D45" i="28"/>
  <c r="E55" i="16"/>
  <c r="F55" i="16"/>
  <c r="G55" i="16"/>
  <c r="D55" i="16"/>
  <c r="E47" i="16"/>
  <c r="F47" i="16"/>
  <c r="G47" i="16"/>
  <c r="D47" i="16"/>
  <c r="K9" i="28" l="1"/>
  <c r="B59" i="11" l="1"/>
  <c r="B74" i="11" s="1"/>
  <c r="B58" i="11"/>
  <c r="D61" i="11" s="1"/>
  <c r="B66" i="14"/>
  <c r="B65" i="14"/>
  <c r="D69" i="14" l="1"/>
  <c r="D77" i="14" s="1"/>
  <c r="D70" i="14"/>
  <c r="F63" i="11"/>
  <c r="E61" i="11"/>
  <c r="B81" i="14"/>
  <c r="G62" i="11"/>
  <c r="G70" i="11" s="1"/>
  <c r="G61" i="11"/>
  <c r="D63" i="11"/>
  <c r="D62" i="11"/>
  <c r="D70" i="11" s="1"/>
  <c r="E63" i="11"/>
  <c r="E62" i="11"/>
  <c r="E70" i="11" s="1"/>
  <c r="G63" i="11"/>
  <c r="F61" i="11"/>
  <c r="F62" i="11"/>
  <c r="F70" i="11" s="1"/>
  <c r="D68" i="14"/>
  <c r="D78" i="14" l="1"/>
  <c r="G71" i="11"/>
  <c r="D79" i="14"/>
  <c r="G72" i="11"/>
  <c r="E72" i="11"/>
  <c r="D72" i="11"/>
  <c r="F72" i="11"/>
  <c r="E71" i="11"/>
  <c r="D71" i="11"/>
  <c r="F71" i="11"/>
  <c r="D81" i="14" l="1"/>
  <c r="D83" i="14" s="1"/>
  <c r="F74" i="11"/>
  <c r="F76" i="11" s="1"/>
  <c r="E74" i="11"/>
  <c r="E76" i="11" s="1"/>
  <c r="G74" i="11"/>
  <c r="G76" i="11" s="1"/>
  <c r="D74" i="11"/>
  <c r="D76" i="11" s="1"/>
  <c r="D31" i="23" l="1"/>
  <c r="C31" i="23"/>
  <c r="D48" i="28"/>
  <c r="D47" i="28"/>
  <c r="D46" i="28"/>
  <c r="B44" i="28"/>
  <c r="B43" i="28"/>
  <c r="A21" i="28"/>
  <c r="C10" i="28"/>
  <c r="B10" i="28"/>
  <c r="C58" i="28"/>
  <c r="D50" i="16"/>
  <c r="D49" i="16"/>
  <c r="D48" i="16"/>
  <c r="B46" i="16"/>
  <c r="B45" i="16"/>
  <c r="E31" i="23" l="1"/>
  <c r="D56" i="28"/>
  <c r="B60" i="16"/>
  <c r="D58" i="16"/>
  <c r="D54" i="28"/>
  <c r="D56" i="16"/>
  <c r="D57" i="16"/>
  <c r="D55" i="28"/>
  <c r="B58" i="28"/>
  <c r="D60" i="16" l="1"/>
  <c r="D62" i="16" s="1"/>
  <c r="D58" i="28"/>
  <c r="D60" i="28" s="1"/>
  <c r="B21" i="28" l="1"/>
  <c r="E7" i="28"/>
  <c r="G6" i="28"/>
  <c r="G7" i="28"/>
  <c r="F7" i="28"/>
  <c r="C7" i="28"/>
  <c r="H6" i="28"/>
  <c r="D6" i="28"/>
  <c r="E6" i="28" l="1"/>
  <c r="F6" i="28"/>
  <c r="D7" i="28"/>
  <c r="H7" i="28"/>
  <c r="C21" i="28" s="1"/>
  <c r="C6" i="28"/>
  <c r="B77" i="15" l="1"/>
  <c r="B76" i="15"/>
  <c r="D81" i="15" l="1"/>
  <c r="H30" i="16"/>
  <c r="H28" i="28" s="1"/>
  <c r="H32" i="11"/>
  <c r="H29" i="14"/>
  <c r="F30" i="16"/>
  <c r="F28" i="28" s="1"/>
  <c r="F32" i="11"/>
  <c r="F29" i="14"/>
  <c r="I30" i="16"/>
  <c r="I28" i="28" s="1"/>
  <c r="I32" i="11"/>
  <c r="I29" i="14"/>
  <c r="G30" i="16"/>
  <c r="G28" i="28" s="1"/>
  <c r="G32" i="11"/>
  <c r="G29" i="14"/>
  <c r="D79" i="15"/>
  <c r="D80" i="15"/>
  <c r="D88" i="15" s="1"/>
  <c r="B92" i="15"/>
  <c r="M30" i="16" l="1"/>
  <c r="M28" i="28" s="1"/>
  <c r="M32" i="11"/>
  <c r="M29" i="14"/>
  <c r="Q33" i="14" s="1"/>
  <c r="K30" i="16"/>
  <c r="K28" i="28" s="1"/>
  <c r="K32" i="11"/>
  <c r="K29" i="14"/>
  <c r="O33" i="14" s="1"/>
  <c r="J30" i="16"/>
  <c r="J28" i="28" s="1"/>
  <c r="J32" i="11"/>
  <c r="J29" i="14"/>
  <c r="N33" i="14" s="1"/>
  <c r="L30" i="16"/>
  <c r="L28" i="28" s="1"/>
  <c r="L32" i="11"/>
  <c r="L29" i="14"/>
  <c r="P33" i="14" s="1"/>
  <c r="D89" i="15"/>
  <c r="D90" i="15"/>
  <c r="C29" i="23" l="1"/>
  <c r="D92" i="15"/>
  <c r="D94" i="15" s="1"/>
  <c r="A34" i="15"/>
  <c r="B34" i="15" s="1"/>
  <c r="AM34" i="15" l="1"/>
  <c r="J34" i="15"/>
  <c r="O34" i="15"/>
  <c r="D34" i="15"/>
  <c r="L34" i="15"/>
  <c r="E34" i="15"/>
  <c r="I34" i="15"/>
  <c r="M34" i="15"/>
  <c r="Q34" i="15"/>
  <c r="C34" i="15"/>
  <c r="H34" i="15"/>
  <c r="N34" i="15"/>
  <c r="S34" i="15"/>
  <c r="F34" i="15"/>
  <c r="K34" i="15"/>
  <c r="P34" i="15"/>
  <c r="R34" i="15"/>
  <c r="G34" i="15"/>
  <c r="B10" i="16"/>
  <c r="C10" i="16"/>
  <c r="C92" i="15" l="1"/>
  <c r="C94" i="15" s="1"/>
  <c r="G6" i="16"/>
  <c r="C6" i="16"/>
  <c r="F6" i="16"/>
  <c r="E6" i="16"/>
  <c r="H6" i="16"/>
  <c r="D6" i="16"/>
  <c r="E7" i="16"/>
  <c r="F7" i="16"/>
  <c r="G7" i="16"/>
  <c r="C7" i="16"/>
  <c r="H7" i="16"/>
  <c r="D7" i="16"/>
  <c r="A18" i="11" l="1"/>
  <c r="B18" i="11" l="1"/>
  <c r="A21" i="16" l="1"/>
  <c r="A21" i="14"/>
  <c r="B21" i="16" l="1"/>
  <c r="C18" i="11" l="1"/>
  <c r="W18" i="11" l="1"/>
  <c r="AA18" i="11"/>
  <c r="AE18" i="11"/>
  <c r="V18" i="11"/>
  <c r="Z18" i="11"/>
  <c r="AD18" i="11"/>
  <c r="S18" i="11"/>
  <c r="T18" i="11"/>
  <c r="X18" i="11"/>
  <c r="AB18" i="11"/>
  <c r="AF18" i="11"/>
  <c r="U18" i="11"/>
  <c r="Y18" i="11"/>
  <c r="AC18" i="11"/>
  <c r="AG18" i="11"/>
  <c r="C74" i="11" l="1"/>
  <c r="C76" i="11" s="1"/>
  <c r="C21" i="16"/>
  <c r="D21" i="16" s="1"/>
  <c r="C60" i="16" s="1"/>
  <c r="C62" i="16" s="1"/>
  <c r="X34" i="15"/>
  <c r="Y34" i="15" l="1"/>
  <c r="AN34" i="15"/>
  <c r="Z34" i="15" l="1"/>
  <c r="AA34" i="15" l="1"/>
  <c r="V34" i="15" l="1"/>
  <c r="W34" i="15" l="1"/>
  <c r="AH34" i="15"/>
  <c r="AF34" i="15"/>
  <c r="AC34" i="15"/>
  <c r="AK34" i="15"/>
  <c r="AD34" i="15" l="1"/>
  <c r="AL34" i="15"/>
  <c r="AB34" i="15"/>
  <c r="AJ34" i="15"/>
  <c r="AG34" i="15"/>
  <c r="AE34" i="15"/>
  <c r="AI34" i="15"/>
  <c r="B21" i="14"/>
  <c r="E21" i="14" l="1"/>
  <c r="L21" i="14" s="1"/>
  <c r="F21" i="14"/>
  <c r="X21" i="14" s="1"/>
  <c r="D21" i="14"/>
  <c r="C21" i="14"/>
  <c r="M21" i="14" l="1"/>
  <c r="O21" i="14"/>
  <c r="T21" i="14"/>
  <c r="Y21" i="14"/>
  <c r="V21" i="14"/>
  <c r="S21" i="14"/>
  <c r="Q21" i="14"/>
  <c r="U21" i="14"/>
  <c r="Z21" i="14"/>
  <c r="R21" i="14"/>
  <c r="AA21" i="14"/>
  <c r="W21" i="14"/>
  <c r="P21" i="14"/>
  <c r="C81" i="14" l="1"/>
  <c r="C83" i="14" s="1"/>
  <c r="AP21" i="14"/>
  <c r="AE21" i="14"/>
  <c r="AF21" i="14" l="1"/>
  <c r="AG21" i="14"/>
  <c r="AK21" i="14"/>
  <c r="AO21" i="14"/>
  <c r="AH21" i="14"/>
  <c r="AM21" i="14"/>
  <c r="AJ21" i="14"/>
  <c r="AL21" i="14"/>
  <c r="AQ21" i="14"/>
  <c r="AI21" i="14"/>
  <c r="AR21" i="14"/>
  <c r="AN21" i="14"/>
  <c r="AS21" i="14"/>
  <c r="D21" i="28" l="1"/>
  <c r="C60" i="28" s="1"/>
  <c r="G47" i="28" l="1"/>
  <c r="G54" i="28" s="1"/>
  <c r="G46" i="28"/>
  <c r="F47" i="28"/>
  <c r="F54" i="28" s="1"/>
  <c r="F46" i="28"/>
  <c r="E47" i="28"/>
  <c r="E54" i="28" s="1"/>
  <c r="E46" i="28"/>
  <c r="G80" i="15"/>
  <c r="G88" i="15" s="1"/>
  <c r="G79" i="15"/>
  <c r="F80" i="15"/>
  <c r="F88" i="15" s="1"/>
  <c r="F79" i="15"/>
  <c r="E80" i="15"/>
  <c r="E88" i="15" s="1"/>
  <c r="E79" i="15"/>
  <c r="E48" i="16" l="1"/>
  <c r="E49" i="16"/>
  <c r="E56" i="16" s="1"/>
  <c r="G68" i="14"/>
  <c r="F48" i="16"/>
  <c r="G69" i="14"/>
  <c r="G77" i="14" s="1"/>
  <c r="F49" i="16"/>
  <c r="F56" i="16" s="1"/>
  <c r="E69" i="14"/>
  <c r="E77" i="14" s="1"/>
  <c r="G48" i="16"/>
  <c r="G49" i="16"/>
  <c r="G56" i="16" s="1"/>
  <c r="D29" i="23"/>
  <c r="E29" i="23" s="1"/>
  <c r="F68" i="14"/>
  <c r="E68" i="14"/>
  <c r="F69" i="14"/>
  <c r="F77" i="14" s="1"/>
  <c r="G48" i="28"/>
  <c r="F48" i="28"/>
  <c r="E48" i="28"/>
  <c r="G56" i="28" l="1"/>
  <c r="G55" i="28"/>
  <c r="E55" i="28"/>
  <c r="E56" i="28"/>
  <c r="F56" i="28"/>
  <c r="F55" i="28"/>
  <c r="G50" i="16"/>
  <c r="E50" i="16"/>
  <c r="F50" i="16"/>
  <c r="G81" i="15"/>
  <c r="F81" i="15"/>
  <c r="E81" i="15"/>
  <c r="E58" i="28" l="1"/>
  <c r="E60" i="28" s="1"/>
  <c r="C33" i="23" s="1"/>
  <c r="F58" i="28"/>
  <c r="F60" i="28" s="1"/>
  <c r="G58" i="28"/>
  <c r="G60" i="28" s="1"/>
  <c r="E57" i="16"/>
  <c r="E58" i="16"/>
  <c r="G70" i="14"/>
  <c r="F89" i="15"/>
  <c r="F90" i="15"/>
  <c r="E70" i="14"/>
  <c r="E90" i="15"/>
  <c r="E89" i="15"/>
  <c r="F58" i="16"/>
  <c r="F57" i="16"/>
  <c r="G57" i="16"/>
  <c r="G58" i="16"/>
  <c r="F70" i="14"/>
  <c r="G90" i="15"/>
  <c r="G89" i="15"/>
  <c r="D33" i="23" l="1"/>
  <c r="E33" i="23" s="1"/>
  <c r="F92" i="15"/>
  <c r="F94" i="15" s="1"/>
  <c r="G60" i="16"/>
  <c r="G62" i="16" s="1"/>
  <c r="E60" i="16"/>
  <c r="E62" i="16" s="1"/>
  <c r="C32" i="23" s="1"/>
  <c r="E92" i="15"/>
  <c r="E94" i="15" s="1"/>
  <c r="C28" i="23" s="1"/>
  <c r="G92" i="15"/>
  <c r="G94" i="15" s="1"/>
  <c r="F60" i="16"/>
  <c r="F62" i="16" s="1"/>
  <c r="E79" i="14"/>
  <c r="E78" i="14"/>
  <c r="F78" i="14"/>
  <c r="F79" i="14"/>
  <c r="G78" i="14"/>
  <c r="G79" i="14"/>
  <c r="D32" i="23" l="1"/>
  <c r="E32" i="23" s="1"/>
  <c r="D28" i="23"/>
  <c r="E28" i="23" s="1"/>
  <c r="F81" i="14"/>
  <c r="F83" i="14" s="1"/>
  <c r="G81" i="14"/>
  <c r="G83" i="14" s="1"/>
  <c r="E81" i="14"/>
  <c r="E83" i="14" s="1"/>
  <c r="C30" i="23" s="1"/>
  <c r="D30" i="23" l="1"/>
  <c r="D34" i="23" s="1"/>
  <c r="D35" i="23" s="1"/>
  <c r="C34" i="23"/>
  <c r="E30" i="23" l="1"/>
  <c r="E34" i="23" s="1"/>
  <c r="C35" i="23"/>
  <c r="E35" i="23" s="1"/>
  <c r="D36" i="23"/>
  <c r="C36" i="23" l="1"/>
  <c r="E36" i="23" s="1"/>
</calcChain>
</file>

<file path=xl/sharedStrings.xml><?xml version="1.0" encoding="utf-8"?>
<sst xmlns="http://schemas.openxmlformats.org/spreadsheetml/2006/main" count="600" uniqueCount="192">
  <si>
    <t>Price comparison calculator</t>
  </si>
  <si>
    <t>Instructions</t>
  </si>
  <si>
    <t>For all differences, a positive difference means a price increase.</t>
  </si>
  <si>
    <t>Enter the flight information in the boxes below (cells C18 to C23)</t>
  </si>
  <si>
    <t>A flight landing in New Zealand</t>
  </si>
  <si>
    <t>1.) Select the arrival airport from the Arrival airport list</t>
  </si>
  <si>
    <t>2.) Select whether the aircraft is operating VFR or IFR (only some charges apply to VFR)</t>
  </si>
  <si>
    <t>3.) Enter the aircraft weight in kilograms</t>
  </si>
  <si>
    <t>4.) Enter the number of circuits flown (if any)</t>
  </si>
  <si>
    <t>5.) Enter the Domestic En-route Distance flown in nautical miles. If the En-route Service is not used or an Aircraft has taken off and landed from the same aerodrome, then enter 0 miles.</t>
  </si>
  <si>
    <t>6.) Enter the Oceanic En-route Distance flown in nautical miles. If the Oceanic En-route Service is not used or an Aircraft has taken off and landed from the same aerodrome, then enter 0 miles.</t>
  </si>
  <si>
    <t>7.) Select the year that you require prices for.</t>
  </si>
  <si>
    <r>
      <rPr>
        <b/>
        <sz val="9"/>
        <color theme="1" tint="4.9989318521683403E-2"/>
        <rFont val="Arial"/>
        <family val="2"/>
      </rPr>
      <t>Oceanic over flights (not landing in New Zealand)</t>
    </r>
    <r>
      <rPr>
        <sz val="9"/>
        <color theme="1" tint="4.9989318521683403E-2"/>
        <rFont val="Arial"/>
        <family val="2"/>
      </rPr>
      <t>. Select "Oceanic over flight" from the "Arrival Airport" drop down list (this is the last entry). Enter the Oceanic En-route distance and ensure there is no Domestic En-route distance entered.</t>
    </r>
  </si>
  <si>
    <t>Flight details</t>
  </si>
  <si>
    <t>Arrival Airport</t>
  </si>
  <si>
    <t>Wellington</t>
  </si>
  <si>
    <t>See notes g and h for location specific notes</t>
  </si>
  <si>
    <t>Operating IFR or VFR</t>
  </si>
  <si>
    <t>IFR</t>
  </si>
  <si>
    <t>IFR or VFR (see note d)</t>
  </si>
  <si>
    <t>Aircraft Weight</t>
  </si>
  <si>
    <t>Kilograms</t>
  </si>
  <si>
    <t>Number of circuits</t>
  </si>
  <si>
    <t>Only relevant at attended aerodromes (see note e)</t>
  </si>
  <si>
    <t>Domestic En-route distance</t>
  </si>
  <si>
    <t>Nautical miles (use 150 nm for international flights - see note f).</t>
  </si>
  <si>
    <t>Oceanic En-route distance</t>
  </si>
  <si>
    <t>Nautical miles</t>
  </si>
  <si>
    <t>Airways fee</t>
  </si>
  <si>
    <t>Difference</t>
  </si>
  <si>
    <t>$NZD</t>
  </si>
  <si>
    <t xml:space="preserve"> $NZD</t>
  </si>
  <si>
    <t>Aerodrome Service</t>
  </si>
  <si>
    <t>Circuits</t>
  </si>
  <si>
    <t>Approach Service</t>
  </si>
  <si>
    <t>Unattended Service</t>
  </si>
  <si>
    <t>En-route Domestic</t>
  </si>
  <si>
    <t>En-route Oceanic</t>
  </si>
  <si>
    <t>Total ANS charge</t>
  </si>
  <si>
    <t xml:space="preserve">   plus GST</t>
  </si>
  <si>
    <t>ANS charge plus GST</t>
  </si>
  <si>
    <t>Notes</t>
  </si>
  <si>
    <t>b.) Please refer to the Service Framework and the Proposed Pricing Framework to define which services are applicable and how the proposed prices are applied.</t>
  </si>
  <si>
    <t>c.) Price sets: The current Standard Terms and Conditions available on the Airways website are used to calculate the indicative prices in this calculator.</t>
  </si>
  <si>
    <t>d.) An aircraft operating VFR does not use the Approach, Unattended, Domestic En-route or Oceanic En-route Services and so will not receive a charge for them. Only the Aerodrome and circuit prices are relevant to VFR operations. An aircraft operating IFR can use all of the services.</t>
  </si>
  <si>
    <t>e.) The Circuit price is only applied at attended aerodromes that receive an Air Traffic Control service. The calculator will only include a circuit charge if an attended aerodrome that receives a control service is selected.</t>
  </si>
  <si>
    <t>f.) Airways uses a standard 150 nautical miles for international aircraft entering or exiting New Zealand from a New Zealand aerodrome. The 150 nautical miles is the approximate distance an international aircraft will travel through Domestic En-route airspace before it enters Oceanic En-route airspace.</t>
  </si>
  <si>
    <t>g.) The Auckland and Queenstown Approach prices include the enhanced Auckland Cat III lighting Service and Queenstown Multilat Services respectively.</t>
  </si>
  <si>
    <t>h.) The results produced by the calculator are indicative only and are not to be taken as a statement of, or a substitute for, the actual charges that will be payable by any user of Airways’ services in accordance with the Standard Terms and Conditions.</t>
  </si>
  <si>
    <t>i.) We have been as careful as we can in producing this calculator and in formulating the assumptions included in it; but we do not accept any responsibility for the outputs that the calculator produces. In particular, if any user amends or varies any element of the calculator, the results produced will in all likelihood be an inaccurate approximation of the charges that will be payable by any user of Airways’ services under the Standard Terms and Conditions.</t>
  </si>
  <si>
    <t>j.) Airways does not accept any liability to any person for any loss or damage of any kind arising from the use of, or reliance on, information derived from  this calculator including, without limitation, any loss of profit or other direct, indirect or consequential damage.</t>
  </si>
  <si>
    <t>Pick List</t>
  </si>
  <si>
    <t>Comparative</t>
  </si>
  <si>
    <t>Current 2012/13 Prices</t>
  </si>
  <si>
    <t>Proposed 2013/14 Prices</t>
  </si>
  <si>
    <t>Aerodromes</t>
  </si>
  <si>
    <t>VFR/IFR</t>
  </si>
  <si>
    <t>Auckland</t>
  </si>
  <si>
    <t>Christchurch</t>
  </si>
  <si>
    <t>VFR</t>
  </si>
  <si>
    <t>Dunedin</t>
  </si>
  <si>
    <t>Gisborne</t>
  </si>
  <si>
    <t>Great Barrier</t>
  </si>
  <si>
    <t>Hamilton</t>
  </si>
  <si>
    <t>Hokitika</t>
  </si>
  <si>
    <t>Invercargill</t>
  </si>
  <si>
    <t>Kaitaia</t>
  </si>
  <si>
    <t>Kapiti</t>
  </si>
  <si>
    <t>Kerikeri</t>
  </si>
  <si>
    <t>Milford</t>
  </si>
  <si>
    <t>Napier</t>
  </si>
  <si>
    <t>Nelson</t>
  </si>
  <si>
    <t>New Plymouth</t>
  </si>
  <si>
    <t>Oamaru</t>
  </si>
  <si>
    <t>Palmerston North</t>
  </si>
  <si>
    <t>Queenstown</t>
  </si>
  <si>
    <t>Rotorua</t>
  </si>
  <si>
    <t>Taupo</t>
  </si>
  <si>
    <t>Tauranga</t>
  </si>
  <si>
    <t>Timaru</t>
  </si>
  <si>
    <t>Wairoa</t>
  </si>
  <si>
    <t>Wanaka</t>
  </si>
  <si>
    <t>Wanganui</t>
  </si>
  <si>
    <t>Westport</t>
  </si>
  <si>
    <t>Whakatane</t>
  </si>
  <si>
    <t>Whangarei</t>
  </si>
  <si>
    <t>Woodbourne</t>
  </si>
  <si>
    <t>Other Unattended</t>
  </si>
  <si>
    <t>Oceanic over flight</t>
  </si>
  <si>
    <t>Attended</t>
  </si>
  <si>
    <t>Oceanic overflight</t>
  </si>
  <si>
    <t>Current price set</t>
  </si>
  <si>
    <t>Aerodrome base charge</t>
  </si>
  <si>
    <t>Gliders and single engine agricultural aircraft</t>
  </si>
  <si>
    <t>0 – 680 kg</t>
  </si>
  <si>
    <t>681 –1,999 kg</t>
  </si>
  <si>
    <t>2,000 – 5,000 kg</t>
  </si>
  <si>
    <t>5,001 – 7,999 kg</t>
  </si>
  <si>
    <t>8,000 – 30,000 kg</t>
  </si>
  <si>
    <t>30,000 kg</t>
  </si>
  <si>
    <t>Aerodrome weight charge</t>
  </si>
  <si>
    <t>DN</t>
  </si>
  <si>
    <t>GS</t>
  </si>
  <si>
    <t>HN</t>
  </si>
  <si>
    <t>NV</t>
  </si>
  <si>
    <t>NR</t>
  </si>
  <si>
    <t>NS</t>
  </si>
  <si>
    <t>NP</t>
  </si>
  <si>
    <t>PM</t>
  </si>
  <si>
    <t>QN</t>
  </si>
  <si>
    <t>RO</t>
  </si>
  <si>
    <t>TG</t>
  </si>
  <si>
    <t>WB</t>
  </si>
  <si>
    <t>PP</t>
  </si>
  <si>
    <t>MF</t>
  </si>
  <si>
    <t>AA</t>
  </si>
  <si>
    <t>CH</t>
  </si>
  <si>
    <t>WN</t>
  </si>
  <si>
    <t>Price by weight and location</t>
  </si>
  <si>
    <t>Current</t>
  </si>
  <si>
    <t>Proposed</t>
  </si>
  <si>
    <t>RG cluster 1</t>
  </si>
  <si>
    <t>RG cluster 2</t>
  </si>
  <si>
    <t>Pricing Table</t>
  </si>
  <si>
    <t>Updated 2015/16 Prices</t>
  </si>
  <si>
    <t xml:space="preserve">Aerodrome charges </t>
  </si>
  <si>
    <t>Minimum Price</t>
  </si>
  <si>
    <t>Base Rate</t>
  </si>
  <si>
    <t>Weight Rate &gt;5 tonnes</t>
  </si>
  <si>
    <t>Circuit Charges</t>
  </si>
  <si>
    <t>QN Lights price &gt;30 tonne</t>
  </si>
  <si>
    <t>Regional Airport (Group 1)</t>
  </si>
  <si>
    <t>Regional Airport (Group 2)</t>
  </si>
  <si>
    <t>Group 1 includes Nelson, Palmerston North, Tauranga and Hamilton.</t>
  </si>
  <si>
    <t>Group 2 includes Dunedin, Gisborne, New Plymouth, Napier, Invercargill, Rotorua and Woodbourne.</t>
  </si>
  <si>
    <t>Milford prices are required to offset low and declining traffic volumes.</t>
  </si>
  <si>
    <t>Pricing Formula (From 1 July 2013)</t>
  </si>
  <si>
    <t>Greater of minimum price or:</t>
  </si>
  <si>
    <t>Aircraft &lt; 5 tonnes =</t>
  </si>
  <si>
    <t>base rate x MCTOW/5</t>
  </si>
  <si>
    <t>Aircraft 5 - 30 tonnes =</t>
  </si>
  <si>
    <t>base rate + weight rate x (MCTOW - 5)</t>
  </si>
  <si>
    <t>Aircraft &gt; 30 tonnes =</t>
  </si>
  <si>
    <t>base rate + weight rate x 5 x sqrt of (MCTOW - 5)</t>
  </si>
  <si>
    <t>Pricing Inputs</t>
  </si>
  <si>
    <t>Aerodrome</t>
  </si>
  <si>
    <t>Weight Rate</t>
  </si>
  <si>
    <t>Calculated Price Options</t>
  </si>
  <si>
    <t>2012/13 Prices</t>
  </si>
  <si>
    <t>A</t>
  </si>
  <si>
    <t>Old Formula</t>
  </si>
  <si>
    <t>B</t>
  </si>
  <si>
    <t>C</t>
  </si>
  <si>
    <t>Applicable Formula</t>
  </si>
  <si>
    <t>Final Price</t>
  </si>
  <si>
    <t>Approach base charge</t>
  </si>
  <si>
    <t>Approach weight charge</t>
  </si>
  <si>
    <t>Regional attended</t>
  </si>
  <si>
    <t>WG &amp; CH</t>
  </si>
  <si>
    <t xml:space="preserve">Approach charges </t>
  </si>
  <si>
    <t>International towers</t>
  </si>
  <si>
    <t>Regional towers</t>
  </si>
  <si>
    <t>Additional Auckland CAT III weight rate (added to the international tower price)</t>
  </si>
  <si>
    <t>Adder For over 30 Tonne</t>
  </si>
  <si>
    <t>Additional Queenstown Multilat weight rate (added to the regional tower price)</t>
  </si>
  <si>
    <t>*</t>
  </si>
  <si>
    <t>Unattended</t>
  </si>
  <si>
    <t>Minimum</t>
  </si>
  <si>
    <t>Other unattended</t>
  </si>
  <si>
    <t>2013/14</t>
  </si>
  <si>
    <t>VFR flight plans filed online</t>
  </si>
  <si>
    <t>2013/14 Prop</t>
  </si>
  <si>
    <t>VFR flight plans filed by other means</t>
  </si>
  <si>
    <t>Overdue SARTIME</t>
  </si>
  <si>
    <t xml:space="preserve">Unattended charges </t>
  </si>
  <si>
    <t>Enroute base charge</t>
  </si>
  <si>
    <t>Enroute weight charge</t>
  </si>
  <si>
    <t>Domestic enroute</t>
  </si>
  <si>
    <t>Oceanic enroute</t>
  </si>
  <si>
    <t>changeable distance</t>
  </si>
  <si>
    <t>note - the weight component has not been adjusted for distance to keep the exmaple forumla simple - using 100 distance, the distance would have no effect because it is divided by 100.</t>
  </si>
  <si>
    <t>Domestic enroute (with min)</t>
  </si>
  <si>
    <t>En-route Charges</t>
  </si>
  <si>
    <t>Domestic</t>
  </si>
  <si>
    <t>Oceanic</t>
  </si>
  <si>
    <t>base rate x Nautical Miles/100</t>
  </si>
  <si>
    <t>(base rate + weight rate x (MCTOW - 5)) x Nautical Miles/100</t>
  </si>
  <si>
    <t>(base rate + weight rate x 5 x sqrt of (MCTOW - 5)) * Nautical Miles/100</t>
  </si>
  <si>
    <t>Nautical Miles</t>
  </si>
  <si>
    <t>(base rate + weight rate x 5 x sqrt of (MCTOW - 5)) * Nuatical Miles/100</t>
  </si>
  <si>
    <t>a.) The following calculator provides a comparison of year to year price changes for the three year period 1 January 2027 - 30 June 2028.</t>
  </si>
  <si>
    <t>2026/27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</si>
</sst>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43" formatCode="_-* #,##0.00_-;\-* #,##0.00_-;_-* &quot;-&quot;??_-;_-@_-"/>
    <numFmt numFmtId="164" formatCode="_-* #,##0.00000_-;\-* #,##0.00000_-;_-* &quot;-&quot;??_-;_-@_-"/>
    <numFmt numFmtId="165" formatCode="_-* #,##0_-;\-* #,##0_-;_-* &quot;-&quot;??_-;_-@_-"/>
    <numFmt numFmtId="166" formatCode="#,##0.00;[Red]\(#,##0.00\);\-"/>
    <numFmt numFmtId="167" formatCode="#,##0.00;[Red]#,##0.00"/>
    <numFmt numFmtId="168" formatCode="#,##0;[Red]\(#,##0\);\-"/>
    <numFmt numFmtId="169" formatCode="_-* #,##0_-;* \(#,##0\);_-* &quot;-&quot;??_-;_-@_-"/>
  </numFmts>
  <fonts count="36"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sz val="10"/>
      <color rgb="FF002060"/>
      <name val="Calibri"/>
      <family val="2"/>
      <scheme val="minor"/>
    </font>
    <font>
      <b/>
      <sz val="12"/>
      <color theme="0"/>
      <name val="Calibri"/>
      <family val="2"/>
      <scheme val="minor"/>
    </font>
    <font>
      <sz val="10"/>
      <color theme="0"/>
      <name val="Calibri"/>
      <family val="2"/>
      <scheme val="minor"/>
    </font>
    <font>
      <sz val="10"/>
      <name val="Calibri"/>
      <family val="2"/>
      <scheme val="minor"/>
    </font>
    <font>
      <sz val="9"/>
      <color theme="1"/>
      <name val="Calibri"/>
      <family val="2"/>
      <scheme val="minor"/>
    </font>
    <font>
      <sz val="9"/>
      <color rgb="FF000000"/>
      <name val="Calibri"/>
      <family val="2"/>
      <scheme val="minor"/>
    </font>
    <font>
      <b/>
      <u/>
      <sz val="11"/>
      <color theme="1"/>
      <name val="Calibri"/>
      <family val="2"/>
      <scheme val="minor"/>
    </font>
    <font>
      <sz val="10"/>
      <name val="Arial"/>
      <family val="2"/>
    </font>
    <font>
      <i/>
      <sz val="10"/>
      <color rgb="FF7F7F7F"/>
      <name val="Arial"/>
      <family val="2"/>
    </font>
    <font>
      <sz val="10"/>
      <color rgb="FF3F3F76"/>
      <name val="Arial"/>
      <family val="2"/>
    </font>
    <font>
      <sz val="10"/>
      <color theme="1"/>
      <name val="Arial"/>
      <family val="2"/>
    </font>
    <font>
      <b/>
      <sz val="10"/>
      <color theme="0"/>
      <name val="Calibri"/>
      <family val="2"/>
      <scheme val="minor"/>
    </font>
    <font>
      <i/>
      <sz val="10"/>
      <name val="Calibri"/>
      <family val="2"/>
      <scheme val="minor"/>
    </font>
    <font>
      <sz val="10"/>
      <color rgb="FF000000"/>
      <name val="Calibri"/>
      <family val="2"/>
      <scheme val="minor"/>
    </font>
    <font>
      <b/>
      <sz val="11"/>
      <name val="Calibri"/>
      <family val="2"/>
      <scheme val="minor"/>
    </font>
    <font>
      <b/>
      <u/>
      <sz val="10"/>
      <color theme="1"/>
      <name val="Calibri"/>
      <family val="2"/>
      <scheme val="minor"/>
    </font>
    <font>
      <b/>
      <sz val="20"/>
      <color theme="0"/>
      <name val="Arial"/>
      <family val="2"/>
    </font>
    <font>
      <sz val="9"/>
      <color theme="0"/>
      <name val="Arial"/>
      <family val="2"/>
    </font>
    <font>
      <sz val="9"/>
      <name val="Arial"/>
      <family val="2"/>
    </font>
    <font>
      <b/>
      <sz val="9"/>
      <color theme="0"/>
      <name val="Arial"/>
      <family val="2"/>
    </font>
    <font>
      <b/>
      <sz val="12"/>
      <color theme="0"/>
      <name val="Arial"/>
      <family val="2"/>
    </font>
    <font>
      <sz val="9"/>
      <color theme="1" tint="0.34998626667073579"/>
      <name val="Arial"/>
      <family val="2"/>
    </font>
    <font>
      <b/>
      <sz val="9"/>
      <name val="Arial"/>
      <family val="2"/>
    </font>
    <font>
      <b/>
      <u/>
      <sz val="9"/>
      <name val="Arial"/>
      <family val="2"/>
    </font>
    <font>
      <sz val="9"/>
      <color theme="1" tint="4.9989318521683403E-2"/>
      <name val="Arial"/>
      <family val="2"/>
    </font>
    <font>
      <b/>
      <sz val="9"/>
      <color theme="1" tint="4.9989318521683403E-2"/>
      <name val="Arial"/>
      <family val="2"/>
    </font>
    <font>
      <sz val="9"/>
      <color theme="1"/>
      <name val="Arial"/>
      <family val="2"/>
    </font>
    <font>
      <sz val="9"/>
      <color theme="0" tint="-0.499984740745262"/>
      <name val="Arial"/>
      <family val="2"/>
    </font>
    <font>
      <b/>
      <u/>
      <sz val="9"/>
      <color theme="0" tint="-0.499984740745262"/>
      <name val="Arial"/>
      <family val="2"/>
    </font>
    <font>
      <b/>
      <sz val="9"/>
      <color theme="0" tint="-0.499984740745262"/>
      <name val="Arial"/>
      <family val="2"/>
    </font>
    <font>
      <sz val="10"/>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1"/>
        <bgColor indexed="64"/>
      </patternFill>
    </fill>
    <fill>
      <patternFill patternType="solid">
        <fgColor rgb="FF00B0F0"/>
        <bgColor indexed="64"/>
      </patternFill>
    </fill>
    <fill>
      <patternFill patternType="solid">
        <fgColor theme="0"/>
        <bgColor indexed="64"/>
      </patternFill>
    </fill>
    <fill>
      <patternFill patternType="solid">
        <fgColor theme="4" tint="0.59999389629810485"/>
        <bgColor indexed="64"/>
      </patternFill>
    </fill>
    <fill>
      <patternFill patternType="solid">
        <fgColor rgb="FFFFCC99"/>
      </patternFill>
    </fill>
    <fill>
      <patternFill patternType="solid">
        <fgColor theme="8" tint="0.79998168889431442"/>
        <bgColor indexed="65"/>
      </patternFill>
    </fill>
    <fill>
      <patternFill patternType="solid">
        <fgColor rgb="FF002060"/>
        <bgColor indexed="64"/>
      </patternFill>
    </fill>
    <fill>
      <patternFill patternType="solid">
        <fgColor rgb="FFF2F2F2"/>
        <bgColor indexed="64"/>
      </patternFill>
    </fill>
    <fill>
      <patternFill patternType="solid">
        <fgColor rgb="FFFFFF00"/>
        <bgColor indexed="64"/>
      </patternFill>
    </fill>
    <fill>
      <patternFill patternType="solid">
        <fgColor rgb="FF99FFCC"/>
        <bgColor indexed="64"/>
      </patternFill>
    </fill>
    <fill>
      <patternFill patternType="solid">
        <fgColor rgb="FF00ABDF"/>
        <bgColor indexed="64"/>
      </patternFill>
    </fill>
    <fill>
      <patternFill patternType="solid">
        <fgColor theme="1" tint="4.9989318521683403E-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s>
  <borders count="76">
    <border>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rgb="FFA1A4A3"/>
      </bottom>
      <diagonal/>
    </border>
    <border>
      <left style="medium">
        <color indexed="64"/>
      </left>
      <right style="medium">
        <color rgb="FFA1A4A3"/>
      </right>
      <top/>
      <bottom style="medium">
        <color rgb="FFA1A4A3"/>
      </bottom>
      <diagonal/>
    </border>
    <border>
      <left/>
      <right style="medium">
        <color rgb="FFA1A4A3"/>
      </right>
      <top/>
      <bottom style="medium">
        <color rgb="FFA1A4A3"/>
      </bottom>
      <diagonal/>
    </border>
    <border>
      <left style="thin">
        <color indexed="64"/>
      </left>
      <right style="medium">
        <color rgb="FFA1A4A3"/>
      </right>
      <top/>
      <bottom style="medium">
        <color rgb="FFA1A4A3"/>
      </bottom>
      <diagonal/>
    </border>
    <border>
      <left/>
      <right style="medium">
        <color indexed="64"/>
      </right>
      <top/>
      <bottom style="medium">
        <color rgb="FFA1A4A3"/>
      </bottom>
      <diagonal/>
    </border>
    <border>
      <left style="medium">
        <color indexed="64"/>
      </left>
      <right style="medium">
        <color indexed="64"/>
      </right>
      <top/>
      <bottom style="medium">
        <color rgb="FFA1A4A3"/>
      </bottom>
      <diagonal/>
    </border>
    <border>
      <left/>
      <right style="medium">
        <color rgb="FFA1A4A3"/>
      </right>
      <top/>
      <bottom/>
      <diagonal/>
    </border>
    <border>
      <left style="thin">
        <color indexed="64"/>
      </left>
      <right style="medium">
        <color rgb="FFA1A4A3"/>
      </right>
      <top/>
      <bottom/>
      <diagonal/>
    </border>
    <border>
      <left/>
      <right style="medium">
        <color indexed="64"/>
      </right>
      <top/>
      <bottom/>
      <diagonal/>
    </border>
    <border>
      <left style="medium">
        <color indexed="64"/>
      </left>
      <right/>
      <top/>
      <bottom style="medium">
        <color rgb="FFA1A4A3"/>
      </bottom>
      <diagonal/>
    </border>
    <border>
      <left style="medium">
        <color indexed="64"/>
      </left>
      <right style="medium">
        <color rgb="FFA1A4A3"/>
      </right>
      <top style="medium">
        <color indexed="64"/>
      </top>
      <bottom style="medium">
        <color rgb="FFA1A4A3"/>
      </bottom>
      <diagonal/>
    </border>
    <border>
      <left/>
      <right style="medium">
        <color rgb="FFA1A4A3"/>
      </right>
      <top style="medium">
        <color indexed="64"/>
      </top>
      <bottom style="medium">
        <color rgb="FFA1A4A3"/>
      </bottom>
      <diagonal/>
    </border>
    <border>
      <left/>
      <right style="medium">
        <color indexed="64"/>
      </right>
      <top style="medium">
        <color indexed="64"/>
      </top>
      <bottom style="medium">
        <color rgb="FFA1A4A3"/>
      </bottom>
      <diagonal/>
    </border>
    <border>
      <left style="medium">
        <color indexed="64"/>
      </left>
      <right style="medium">
        <color indexed="64"/>
      </right>
      <top/>
      <bottom style="medium">
        <color indexed="64"/>
      </bottom>
      <diagonal/>
    </border>
    <border>
      <left style="medium">
        <color indexed="64"/>
      </left>
      <right style="medium">
        <color rgb="FFA1A4A3"/>
      </right>
      <top/>
      <bottom style="medium">
        <color indexed="64"/>
      </bottom>
      <diagonal/>
    </border>
    <border>
      <left/>
      <right style="medium">
        <color rgb="FFA1A4A3"/>
      </right>
      <top/>
      <bottom style="medium">
        <color indexed="64"/>
      </bottom>
      <diagonal/>
    </border>
    <border>
      <left/>
      <right style="medium">
        <color indexed="64"/>
      </right>
      <top/>
      <bottom style="medium">
        <color indexed="64"/>
      </bottom>
      <diagonal/>
    </border>
    <border>
      <left style="thin">
        <color indexed="64"/>
      </left>
      <right style="medium">
        <color rgb="FFA1A4A3"/>
      </right>
      <top style="medium">
        <color indexed="64"/>
      </top>
      <bottom style="medium">
        <color rgb="FFA1A4A3"/>
      </bottom>
      <diagonal/>
    </border>
    <border>
      <left style="thin">
        <color indexed="64"/>
      </left>
      <right style="medium">
        <color rgb="FFA1A4A3"/>
      </right>
      <top/>
      <bottom style="medium">
        <color indexed="64"/>
      </bottom>
      <diagonal/>
    </border>
    <border>
      <left/>
      <right/>
      <top style="medium">
        <color indexed="64"/>
      </top>
      <bottom style="medium">
        <color rgb="FFA1A4A3"/>
      </bottom>
      <diagonal/>
    </border>
    <border>
      <left style="medium">
        <color indexed="64"/>
      </left>
      <right style="medium">
        <color rgb="FFA1A4A3"/>
      </right>
      <top/>
      <bottom style="thin">
        <color indexed="64"/>
      </bottom>
      <diagonal/>
    </border>
    <border>
      <left/>
      <right style="medium">
        <color rgb="FFA1A4A3"/>
      </right>
      <top/>
      <bottom style="thin">
        <color indexed="64"/>
      </bottom>
      <diagonal/>
    </border>
    <border>
      <left style="thin">
        <color indexed="64"/>
      </left>
      <right style="medium">
        <color rgb="FFA1A4A3"/>
      </right>
      <top/>
      <bottom style="thin">
        <color indexed="64"/>
      </bottom>
      <diagonal/>
    </border>
    <border>
      <left style="medium">
        <color indexed="64"/>
      </left>
      <right/>
      <top style="medium">
        <color indexed="64"/>
      </top>
      <bottom style="medium">
        <color rgb="FFA1A4A3"/>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rgb="FFA1A4A3"/>
      </bottom>
      <diagonal/>
    </border>
    <border>
      <left style="medium">
        <color indexed="64"/>
      </left>
      <right style="thin">
        <color indexed="64"/>
      </right>
      <top/>
      <bottom style="medium">
        <color rgb="FFA1A4A3"/>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rgb="FFA1A4A3"/>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1" tint="4.9989318521683403E-2"/>
      </bottom>
      <diagonal/>
    </border>
    <border>
      <left/>
      <right/>
      <top style="thin">
        <color theme="1" tint="4.9989318521683403E-2"/>
      </top>
      <bottom style="medium">
        <color theme="1" tint="4.9989318521683403E-2"/>
      </bottom>
      <diagonal/>
    </border>
    <border>
      <left style="thin">
        <color theme="1" tint="4.9989318521683403E-2"/>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rgb="FFA1A4A3"/>
      </right>
      <top style="thin">
        <color indexed="64"/>
      </top>
      <bottom style="medium">
        <color rgb="FFA1A4A3"/>
      </bottom>
      <diagonal/>
    </border>
    <border>
      <left style="medium">
        <color indexed="64"/>
      </left>
      <right style="medium">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0" fontId="12" fillId="0" borderId="0"/>
    <xf numFmtId="0" fontId="13" fillId="0" borderId="0" applyNumberFormat="0" applyFill="0" applyBorder="0" applyAlignment="0" applyProtection="0"/>
    <xf numFmtId="44" fontId="12" fillId="0" borderId="0" applyFont="0" applyFill="0" applyBorder="0" applyAlignment="0" applyProtection="0"/>
    <xf numFmtId="0" fontId="14" fillId="8" borderId="6" applyNumberFormat="0" applyAlignment="0" applyProtection="0"/>
    <xf numFmtId="0" fontId="15" fillId="9"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265">
    <xf numFmtId="0" fontId="0" fillId="0" borderId="0" xfId="0"/>
    <xf numFmtId="0" fontId="3" fillId="0" borderId="0" xfId="0" applyFont="1"/>
    <xf numFmtId="0" fontId="4" fillId="2" borderId="1" xfId="0" applyFont="1" applyFill="1" applyBorder="1" applyAlignment="1">
      <alignment vertical="center" wrapText="1"/>
    </xf>
    <xf numFmtId="0" fontId="3"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center"/>
    </xf>
    <xf numFmtId="2" fontId="3" fillId="0" borderId="0" xfId="0" applyNumberFormat="1" applyFont="1" applyAlignment="1">
      <alignment horizontal="center"/>
    </xf>
    <xf numFmtId="3" fontId="3" fillId="0" borderId="0" xfId="0" applyNumberFormat="1" applyFont="1"/>
    <xf numFmtId="0" fontId="3" fillId="0" borderId="0" xfId="0" applyFont="1" applyAlignment="1">
      <alignment horizontal="center" vertical="center"/>
    </xf>
    <xf numFmtId="0" fontId="4" fillId="0" borderId="0" xfId="0" applyFont="1" applyAlignment="1">
      <alignment horizontal="center"/>
    </xf>
    <xf numFmtId="0" fontId="6" fillId="4" borderId="0" xfId="0" applyFont="1" applyFill="1"/>
    <xf numFmtId="0" fontId="7" fillId="4" borderId="0" xfId="0" applyFont="1" applyFill="1"/>
    <xf numFmtId="8" fontId="5" fillId="2" borderId="1" xfId="0" applyNumberFormat="1" applyFont="1" applyFill="1" applyBorder="1" applyAlignment="1">
      <alignment horizontal="center"/>
    </xf>
    <xf numFmtId="164" fontId="5" fillId="2" borderId="1" xfId="1" applyNumberFormat="1" applyFont="1" applyFill="1" applyBorder="1" applyAlignment="1">
      <alignment horizontal="center"/>
    </xf>
    <xf numFmtId="3" fontId="3" fillId="0" borderId="0" xfId="0" applyNumberFormat="1" applyFont="1" applyAlignment="1">
      <alignment horizontal="center"/>
    </xf>
    <xf numFmtId="3" fontId="3" fillId="0" borderId="0" xfId="0" applyNumberFormat="1" applyFont="1" applyAlignment="1">
      <alignment horizontal="center" wrapText="1"/>
    </xf>
    <xf numFmtId="0" fontId="3" fillId="0" borderId="0" xfId="0" applyFont="1" applyAlignment="1">
      <alignment horizontal="right"/>
    </xf>
    <xf numFmtId="0" fontId="3" fillId="0" borderId="0" xfId="0" applyFont="1" applyAlignment="1">
      <alignment horizontal="left" vertical="top" wrapText="1"/>
    </xf>
    <xf numFmtId="0" fontId="3" fillId="0" borderId="0" xfId="0" applyFont="1" applyAlignment="1">
      <alignment horizontal="center"/>
    </xf>
    <xf numFmtId="0" fontId="9" fillId="6" borderId="0" xfId="0" applyFont="1" applyFill="1"/>
    <xf numFmtId="0" fontId="2" fillId="0" borderId="0" xfId="0" applyFont="1" applyAlignment="1">
      <alignment horizontal="center"/>
    </xf>
    <xf numFmtId="3" fontId="3" fillId="3" borderId="0" xfId="0" applyNumberFormat="1" applyFont="1" applyFill="1" applyAlignment="1">
      <alignment horizontal="center" wrapText="1"/>
    </xf>
    <xf numFmtId="0" fontId="3" fillId="3" borderId="0" xfId="0" applyFont="1" applyFill="1" applyAlignment="1">
      <alignment horizontal="center" wrapText="1"/>
    </xf>
    <xf numFmtId="2" fontId="3" fillId="3" borderId="0" xfId="0" applyNumberFormat="1" applyFont="1" applyFill="1" applyAlignment="1">
      <alignment horizontal="center"/>
    </xf>
    <xf numFmtId="165" fontId="3" fillId="0" borderId="0" xfId="1" applyNumberFormat="1" applyFont="1"/>
    <xf numFmtId="0" fontId="2" fillId="0" borderId="0" xfId="0" applyFont="1"/>
    <xf numFmtId="3" fontId="3" fillId="3" borderId="0" xfId="0" applyNumberFormat="1" applyFont="1" applyFill="1" applyAlignment="1">
      <alignment horizontal="center"/>
    </xf>
    <xf numFmtId="0" fontId="9" fillId="7" borderId="0" xfId="0" applyFont="1" applyFill="1" applyAlignment="1">
      <alignment horizontal="center" textRotation="90" wrapText="1"/>
    </xf>
    <xf numFmtId="2" fontId="3" fillId="0" borderId="0" xfId="0" applyNumberFormat="1" applyFont="1"/>
    <xf numFmtId="0" fontId="3" fillId="2" borderId="5" xfId="0" applyFont="1" applyFill="1" applyBorder="1"/>
    <xf numFmtId="3" fontId="3" fillId="2" borderId="5" xfId="0" applyNumberFormat="1" applyFont="1" applyFill="1" applyBorder="1"/>
    <xf numFmtId="0" fontId="11" fillId="0" borderId="0" xfId="0" applyFont="1"/>
    <xf numFmtId="3" fontId="8" fillId="2" borderId="0" xfId="0" applyNumberFormat="1" applyFont="1" applyFill="1" applyAlignment="1">
      <alignment horizontal="center"/>
    </xf>
    <xf numFmtId="0" fontId="10" fillId="0" borderId="0" xfId="0" applyFont="1" applyAlignment="1">
      <alignment horizontal="center" wrapText="1"/>
    </xf>
    <xf numFmtId="0" fontId="8" fillId="0" borderId="0" xfId="0" applyFont="1" applyAlignment="1">
      <alignment vertical="center" wrapText="1"/>
    </xf>
    <xf numFmtId="44" fontId="8" fillId="0" borderId="13" xfId="8" applyFont="1" applyBorder="1" applyAlignment="1">
      <alignment horizontal="center" vertical="center" wrapText="1"/>
    </xf>
    <xf numFmtId="44" fontId="8" fillId="0" borderId="14" xfId="8" applyFont="1" applyBorder="1" applyAlignment="1">
      <alignment horizontal="center" vertical="center" wrapText="1"/>
    </xf>
    <xf numFmtId="44" fontId="8" fillId="0" borderId="15" xfId="8" applyFont="1" applyBorder="1" applyAlignment="1">
      <alignment horizontal="center" vertical="center" wrapText="1"/>
    </xf>
    <xf numFmtId="44" fontId="8" fillId="11" borderId="12" xfId="8" applyFont="1" applyFill="1" applyBorder="1" applyAlignment="1">
      <alignment horizontal="center" vertical="center" wrapText="1"/>
    </xf>
    <xf numFmtId="44" fontId="8" fillId="11" borderId="13" xfId="8" applyFont="1" applyFill="1" applyBorder="1" applyAlignment="1">
      <alignment horizontal="center" vertical="center" wrapText="1"/>
    </xf>
    <xf numFmtId="44" fontId="8" fillId="11" borderId="14" xfId="8" applyFont="1" applyFill="1" applyBorder="1" applyAlignment="1">
      <alignment horizontal="center" vertical="center" wrapText="1"/>
    </xf>
    <xf numFmtId="44" fontId="8" fillId="11" borderId="15" xfId="8" applyFont="1" applyFill="1" applyBorder="1" applyAlignment="1">
      <alignment horizontal="center" vertical="center" wrapText="1"/>
    </xf>
    <xf numFmtId="0" fontId="18" fillId="0" borderId="11" xfId="0" applyFont="1" applyBorder="1" applyAlignment="1">
      <alignment vertical="center" wrapText="1"/>
    </xf>
    <xf numFmtId="44" fontId="8" fillId="0" borderId="21" xfId="8" applyFont="1" applyBorder="1" applyAlignment="1">
      <alignment horizontal="center" vertical="center" wrapText="1"/>
    </xf>
    <xf numFmtId="44" fontId="8" fillId="0" borderId="22" xfId="8" applyFont="1" applyBorder="1" applyAlignment="1">
      <alignment horizontal="center" vertical="center" wrapText="1"/>
    </xf>
    <xf numFmtId="44" fontId="8" fillId="0" borderId="23" xfId="8" applyFont="1" applyBorder="1" applyAlignment="1">
      <alignment horizontal="center" vertical="center" wrapText="1"/>
    </xf>
    <xf numFmtId="0" fontId="18" fillId="11" borderId="16" xfId="0" applyFont="1" applyFill="1" applyBorder="1" applyAlignment="1">
      <alignment vertical="center" wrapText="1"/>
    </xf>
    <xf numFmtId="0" fontId="18" fillId="0" borderId="24" xfId="0" applyFont="1" applyBorder="1" applyAlignment="1">
      <alignment vertical="center" wrapText="1"/>
    </xf>
    <xf numFmtId="44" fontId="8" fillId="0" borderId="25" xfId="8" applyFont="1" applyBorder="1" applyAlignment="1">
      <alignment horizontal="center" vertical="center" wrapText="1"/>
    </xf>
    <xf numFmtId="44" fontId="8" fillId="0" borderId="26" xfId="8" applyFont="1" applyBorder="1" applyAlignment="1">
      <alignment horizontal="center" vertical="center" wrapText="1"/>
    </xf>
    <xf numFmtId="44" fontId="8" fillId="0" borderId="27" xfId="8" applyFont="1" applyBorder="1" applyAlignment="1">
      <alignment horizontal="center" vertical="center" wrapText="1"/>
    </xf>
    <xf numFmtId="44" fontId="8" fillId="0" borderId="28" xfId="8" applyFont="1" applyBorder="1" applyAlignment="1">
      <alignment horizontal="center" vertical="center" wrapText="1"/>
    </xf>
    <xf numFmtId="44" fontId="8" fillId="11" borderId="26" xfId="8" applyFont="1" applyFill="1" applyBorder="1" applyAlignment="1">
      <alignment horizontal="center" vertical="center" wrapText="1"/>
    </xf>
    <xf numFmtId="44" fontId="8" fillId="11" borderId="29" xfId="8" applyFont="1" applyFill="1" applyBorder="1" applyAlignment="1">
      <alignment horizontal="center" vertical="center" wrapText="1"/>
    </xf>
    <xf numFmtId="44" fontId="8" fillId="11" borderId="27" xfId="8" applyFont="1" applyFill="1" applyBorder="1" applyAlignment="1">
      <alignment horizontal="center" vertical="center" wrapText="1"/>
    </xf>
    <xf numFmtId="44" fontId="8" fillId="11" borderId="33" xfId="8" applyFont="1" applyFill="1" applyBorder="1" applyAlignment="1">
      <alignment horizontal="center" vertical="center" wrapText="1"/>
    </xf>
    <xf numFmtId="44" fontId="8" fillId="11" borderId="32" xfId="8" applyFont="1" applyFill="1" applyBorder="1" applyAlignment="1">
      <alignment horizontal="center" vertical="center" wrapText="1"/>
    </xf>
    <xf numFmtId="0" fontId="8" fillId="0" borderId="20" xfId="0" applyFont="1" applyBorder="1" applyAlignment="1">
      <alignment vertical="center" wrapText="1"/>
    </xf>
    <xf numFmtId="0" fontId="8" fillId="11" borderId="20" xfId="0" applyFont="1" applyFill="1" applyBorder="1" applyAlignment="1">
      <alignment vertical="center" wrapText="1"/>
    </xf>
    <xf numFmtId="0" fontId="8" fillId="11" borderId="35" xfId="0" applyFont="1" applyFill="1" applyBorder="1" applyAlignment="1">
      <alignment vertical="center" wrapText="1"/>
    </xf>
    <xf numFmtId="0" fontId="18" fillId="0" borderId="34" xfId="0" applyFont="1" applyBorder="1" applyAlignment="1">
      <alignment vertical="center" wrapText="1"/>
    </xf>
    <xf numFmtId="0" fontId="18" fillId="11" borderId="20" xfId="0" applyFont="1" applyFill="1" applyBorder="1" applyAlignment="1">
      <alignment vertical="center" wrapText="1"/>
    </xf>
    <xf numFmtId="0" fontId="18" fillId="0" borderId="36" xfId="0" applyFont="1" applyBorder="1" applyAlignment="1">
      <alignment vertical="center" wrapText="1"/>
    </xf>
    <xf numFmtId="0" fontId="18" fillId="0" borderId="20" xfId="0" applyFont="1" applyBorder="1" applyAlignment="1">
      <alignment vertical="center" wrapText="1"/>
    </xf>
    <xf numFmtId="0" fontId="3" fillId="0" borderId="34" xfId="0" applyFont="1" applyBorder="1" applyAlignment="1">
      <alignment vertical="center" wrapText="1"/>
    </xf>
    <xf numFmtId="0" fontId="3" fillId="11" borderId="36" xfId="0" applyFont="1" applyFill="1" applyBorder="1" applyAlignment="1">
      <alignment vertical="center" wrapText="1"/>
    </xf>
    <xf numFmtId="169" fontId="2" fillId="3" borderId="5" xfId="0" applyNumberFormat="1" applyFont="1" applyFill="1" applyBorder="1" applyAlignment="1">
      <alignment horizontal="center" vertical="center" wrapText="1"/>
    </xf>
    <xf numFmtId="169" fontId="2" fillId="3" borderId="39" xfId="0" applyNumberFormat="1" applyFont="1" applyFill="1" applyBorder="1" applyAlignment="1">
      <alignment horizontal="center" vertical="center" wrapText="1"/>
    </xf>
    <xf numFmtId="169" fontId="2" fillId="3" borderId="40" xfId="0" applyNumberFormat="1" applyFont="1" applyFill="1" applyBorder="1" applyAlignment="1">
      <alignment horizontal="center" vertical="center" wrapText="1"/>
    </xf>
    <xf numFmtId="169" fontId="2" fillId="3" borderId="3" xfId="0" applyNumberFormat="1" applyFont="1" applyFill="1" applyBorder="1" applyAlignment="1">
      <alignment horizontal="center" vertical="center" wrapText="1"/>
    </xf>
    <xf numFmtId="169" fontId="2" fillId="3" borderId="41" xfId="0" applyNumberFormat="1" applyFont="1" applyFill="1" applyBorder="1" applyAlignment="1">
      <alignment horizontal="center" vertical="center" wrapText="1"/>
    </xf>
    <xf numFmtId="169" fontId="2" fillId="3" borderId="42" xfId="0" applyNumberFormat="1" applyFont="1" applyFill="1" applyBorder="1" applyAlignment="1">
      <alignment horizontal="center" vertical="center" wrapText="1"/>
    </xf>
    <xf numFmtId="44" fontId="8" fillId="0" borderId="34" xfId="8" applyFont="1" applyBorder="1" applyAlignment="1">
      <alignment horizontal="center" vertical="center" wrapText="1"/>
    </xf>
    <xf numFmtId="44" fontId="8" fillId="11" borderId="20" xfId="8" applyFont="1" applyFill="1" applyBorder="1" applyAlignment="1">
      <alignment horizontal="center" vertical="center" wrapText="1"/>
    </xf>
    <xf numFmtId="44" fontId="8" fillId="0" borderId="20" xfId="8" applyFont="1" applyBorder="1" applyAlignment="1">
      <alignment horizontal="center" vertical="center" wrapText="1"/>
    </xf>
    <xf numFmtId="44" fontId="8" fillId="11" borderId="36" xfId="8" applyFont="1" applyFill="1" applyBorder="1" applyAlignment="1">
      <alignment horizontal="center" vertical="center" wrapText="1"/>
    </xf>
    <xf numFmtId="0" fontId="8" fillId="0" borderId="34" xfId="0" applyFont="1" applyBorder="1" applyAlignment="1">
      <alignment vertical="center" wrapText="1"/>
    </xf>
    <xf numFmtId="44" fontId="8" fillId="0" borderId="45" xfId="8" applyFont="1" applyBorder="1" applyAlignment="1">
      <alignment horizontal="center" vertical="center" wrapText="1"/>
    </xf>
    <xf numFmtId="44" fontId="8" fillId="11" borderId="46" xfId="8" applyFont="1" applyFill="1" applyBorder="1" applyAlignment="1">
      <alignment horizontal="center" vertical="center" wrapText="1"/>
    </xf>
    <xf numFmtId="44" fontId="8" fillId="0" borderId="46" xfId="8" applyFont="1" applyBorder="1" applyAlignment="1">
      <alignment horizontal="center" vertical="center" wrapText="1"/>
    </xf>
    <xf numFmtId="0" fontId="3" fillId="0" borderId="0" xfId="0" applyFont="1" applyAlignment="1">
      <alignment horizontal="right" vertical="center"/>
    </xf>
    <xf numFmtId="0" fontId="3" fillId="5" borderId="5" xfId="0" applyFont="1" applyFill="1" applyBorder="1" applyAlignment="1">
      <alignment horizontal="center"/>
    </xf>
    <xf numFmtId="165" fontId="3" fillId="5" borderId="5" xfId="1" applyNumberFormat="1" applyFont="1" applyFill="1" applyBorder="1" applyAlignment="1">
      <alignment horizontal="center"/>
    </xf>
    <xf numFmtId="44" fontId="3" fillId="0" borderId="0" xfId="8" applyFont="1"/>
    <xf numFmtId="44" fontId="3" fillId="0" borderId="5" xfId="8" applyFont="1" applyBorder="1"/>
    <xf numFmtId="44" fontId="3" fillId="0" borderId="5" xfId="0" applyNumberFormat="1" applyFont="1" applyBorder="1"/>
    <xf numFmtId="0" fontId="2" fillId="12" borderId="0" xfId="0" applyFont="1" applyFill="1" applyAlignment="1">
      <alignment horizontal="center" vertical="center"/>
    </xf>
    <xf numFmtId="0" fontId="2" fillId="12" borderId="0" xfId="0" applyFont="1" applyFill="1"/>
    <xf numFmtId="44" fontId="2" fillId="12" borderId="0" xfId="0" applyNumberFormat="1" applyFont="1" applyFill="1"/>
    <xf numFmtId="43" fontId="3" fillId="0" borderId="0" xfId="0" applyNumberFormat="1" applyFont="1"/>
    <xf numFmtId="169" fontId="2" fillId="3" borderId="50" xfId="0" applyNumberFormat="1" applyFont="1" applyFill="1" applyBorder="1" applyAlignment="1">
      <alignment horizontal="center" vertical="center" wrapText="1"/>
    </xf>
    <xf numFmtId="44" fontId="8" fillId="11" borderId="53" xfId="8" applyFont="1" applyFill="1" applyBorder="1" applyAlignment="1">
      <alignment horizontal="center" vertical="center" wrapText="1"/>
    </xf>
    <xf numFmtId="44" fontId="8" fillId="11" borderId="54" xfId="8" applyFont="1" applyFill="1" applyBorder="1" applyAlignment="1">
      <alignment horizontal="center" vertical="center" wrapText="1"/>
    </xf>
    <xf numFmtId="44" fontId="8" fillId="11" borderId="47" xfId="8" applyFont="1" applyFill="1" applyBorder="1" applyAlignment="1">
      <alignment horizontal="center" vertical="center" wrapText="1"/>
    </xf>
    <xf numFmtId="44" fontId="8" fillId="0" borderId="49" xfId="8" applyFont="1" applyBorder="1" applyAlignment="1">
      <alignment horizontal="center" vertical="center" wrapText="1"/>
    </xf>
    <xf numFmtId="44" fontId="8" fillId="0" borderId="55" xfId="8" applyFont="1" applyBorder="1" applyAlignment="1">
      <alignment horizontal="center" vertical="center" wrapText="1"/>
    </xf>
    <xf numFmtId="0" fontId="8" fillId="13" borderId="20" xfId="0" applyFont="1" applyFill="1" applyBorder="1" applyAlignment="1">
      <alignment vertical="center" wrapText="1"/>
    </xf>
    <xf numFmtId="44" fontId="8" fillId="13" borderId="13" xfId="8" applyFont="1" applyFill="1" applyBorder="1" applyAlignment="1">
      <alignment horizontal="center" vertical="center" wrapText="1"/>
    </xf>
    <xf numFmtId="44" fontId="8" fillId="13" borderId="15" xfId="8" applyFont="1" applyFill="1" applyBorder="1" applyAlignment="1">
      <alignment horizontal="center" vertical="center" wrapText="1"/>
    </xf>
    <xf numFmtId="44" fontId="8" fillId="13" borderId="14" xfId="8" applyFont="1" applyFill="1" applyBorder="1" applyAlignment="1">
      <alignment horizontal="center" vertical="center" wrapText="1"/>
    </xf>
    <xf numFmtId="44" fontId="8" fillId="13" borderId="18" xfId="8" applyFont="1" applyFill="1" applyBorder="1" applyAlignment="1">
      <alignment horizontal="center" vertical="center" wrapText="1"/>
    </xf>
    <xf numFmtId="44" fontId="8" fillId="13" borderId="17" xfId="8" applyFont="1" applyFill="1" applyBorder="1" applyAlignment="1">
      <alignment horizontal="center" vertical="center" wrapText="1"/>
    </xf>
    <xf numFmtId="44" fontId="8" fillId="13" borderId="19" xfId="8" applyFont="1" applyFill="1" applyBorder="1" applyAlignment="1">
      <alignment horizontal="center" vertical="center" wrapText="1"/>
    </xf>
    <xf numFmtId="0" fontId="18" fillId="11" borderId="38" xfId="0" applyFont="1" applyFill="1" applyBorder="1" applyAlignment="1">
      <alignment vertical="center" wrapText="1"/>
    </xf>
    <xf numFmtId="44" fontId="8" fillId="0" borderId="51" xfId="8" applyFont="1" applyFill="1" applyBorder="1" applyAlignment="1">
      <alignment horizontal="center" vertical="center" wrapText="1"/>
    </xf>
    <xf numFmtId="44" fontId="8" fillId="0" borderId="52" xfId="8" applyFont="1" applyFill="1" applyBorder="1" applyAlignment="1">
      <alignment horizontal="center" vertical="center" wrapText="1"/>
    </xf>
    <xf numFmtId="44" fontId="8" fillId="0" borderId="47" xfId="8" applyFont="1" applyFill="1" applyBorder="1" applyAlignment="1">
      <alignment horizontal="center" vertical="center" wrapText="1"/>
    </xf>
    <xf numFmtId="0" fontId="3" fillId="0" borderId="0" xfId="0" quotePrefix="1" applyFont="1"/>
    <xf numFmtId="44" fontId="3" fillId="0" borderId="35" xfId="8" applyFont="1" applyBorder="1"/>
    <xf numFmtId="44" fontId="3" fillId="0" borderId="0" xfId="8" applyFont="1" applyBorder="1"/>
    <xf numFmtId="44" fontId="3" fillId="0" borderId="19" xfId="8" applyFont="1" applyBorder="1"/>
    <xf numFmtId="44" fontId="3" fillId="0" borderId="36" xfId="8" applyFont="1" applyBorder="1"/>
    <xf numFmtId="44" fontId="3" fillId="0" borderId="37" xfId="8" applyFont="1" applyBorder="1"/>
    <xf numFmtId="44" fontId="3" fillId="0" borderId="27" xfId="8" applyFont="1" applyBorder="1"/>
    <xf numFmtId="44" fontId="8" fillId="6" borderId="5" xfId="8" applyFont="1" applyFill="1" applyBorder="1" applyAlignment="1">
      <alignment horizontal="center" vertical="center" wrapText="1"/>
    </xf>
    <xf numFmtId="0" fontId="3" fillId="11" borderId="38" xfId="0" applyFont="1" applyFill="1" applyBorder="1" applyAlignment="1">
      <alignment vertical="center" wrapText="1"/>
    </xf>
    <xf numFmtId="0" fontId="3" fillId="0" borderId="58" xfId="0" applyFont="1" applyBorder="1" applyAlignment="1">
      <alignment vertical="center" wrapText="1"/>
    </xf>
    <xf numFmtId="44" fontId="8" fillId="13" borderId="12" xfId="8" applyFont="1" applyFill="1" applyBorder="1" applyAlignment="1">
      <alignment horizontal="center" vertical="center" wrapText="1"/>
    </xf>
    <xf numFmtId="44" fontId="8" fillId="11" borderId="59" xfId="8" applyFont="1" applyFill="1" applyBorder="1" applyAlignment="1">
      <alignment horizontal="center" vertical="center" wrapText="1"/>
    </xf>
    <xf numFmtId="0" fontId="3" fillId="0" borderId="5" xfId="0" applyFont="1" applyBorder="1"/>
    <xf numFmtId="0" fontId="26" fillId="16" borderId="0" xfId="0" applyFont="1" applyFill="1" applyAlignment="1">
      <alignment horizontal="center" wrapText="1"/>
    </xf>
    <xf numFmtId="0" fontId="26" fillId="16" borderId="0" xfId="0" applyFont="1" applyFill="1" applyAlignment="1">
      <alignment horizontal="left" wrapText="1"/>
    </xf>
    <xf numFmtId="0" fontId="26" fillId="16" borderId="7" xfId="0" applyFont="1" applyFill="1" applyBorder="1" applyAlignment="1">
      <alignment horizontal="center" wrapText="1"/>
    </xf>
    <xf numFmtId="166" fontId="26" fillId="16" borderId="0" xfId="0" applyNumberFormat="1" applyFont="1" applyFill="1" applyAlignment="1">
      <alignment horizontal="center" vertical="center"/>
    </xf>
    <xf numFmtId="0" fontId="26" fillId="16" borderId="0" xfId="0" applyFont="1" applyFill="1" applyAlignment="1">
      <alignment vertical="top" wrapText="1"/>
    </xf>
    <xf numFmtId="167" fontId="26" fillId="16" borderId="0" xfId="0" applyNumberFormat="1" applyFont="1" applyFill="1" applyAlignment="1">
      <alignment horizontal="center" wrapText="1"/>
    </xf>
    <xf numFmtId="0" fontId="26" fillId="6" borderId="0" xfId="0" applyFont="1" applyFill="1" applyAlignment="1">
      <alignment horizontal="center" wrapText="1"/>
    </xf>
    <xf numFmtId="0" fontId="29" fillId="6" borderId="0" xfId="0" applyFont="1" applyFill="1" applyAlignment="1">
      <alignment horizontal="left" wrapText="1"/>
    </xf>
    <xf numFmtId="0" fontId="29" fillId="17" borderId="0" xfId="0" applyFont="1" applyFill="1" applyAlignment="1">
      <alignment horizontal="left" wrapText="1"/>
    </xf>
    <xf numFmtId="0" fontId="29" fillId="17" borderId="0" xfId="0" applyFont="1" applyFill="1" applyAlignment="1">
      <alignment horizontal="center" wrapText="1"/>
    </xf>
    <xf numFmtId="0" fontId="29" fillId="17" borderId="0" xfId="0" applyFont="1" applyFill="1" applyAlignment="1">
      <alignment wrapText="1"/>
    </xf>
    <xf numFmtId="0" fontId="22" fillId="15" borderId="0" xfId="0" applyFont="1" applyFill="1" applyAlignment="1">
      <alignment horizontal="center" wrapText="1"/>
    </xf>
    <xf numFmtId="0" fontId="23" fillId="6" borderId="0" xfId="0" applyFont="1" applyFill="1" applyAlignment="1">
      <alignment horizontal="left" wrapText="1"/>
    </xf>
    <xf numFmtId="166" fontId="23" fillId="6" borderId="0" xfId="0" applyNumberFormat="1" applyFont="1" applyFill="1" applyAlignment="1" applyProtection="1">
      <alignment horizontal="center" vertical="center"/>
      <protection hidden="1"/>
    </xf>
    <xf numFmtId="0" fontId="23" fillId="2" borderId="0" xfId="0" applyFont="1" applyFill="1" applyAlignment="1">
      <alignment horizontal="center" wrapText="1"/>
    </xf>
    <xf numFmtId="0" fontId="28" fillId="2" borderId="0" xfId="0" applyFont="1" applyFill="1" applyAlignment="1">
      <alignment wrapText="1"/>
    </xf>
    <xf numFmtId="166" fontId="23" fillId="6" borderId="63" xfId="0" applyNumberFormat="1" applyFont="1" applyFill="1" applyBorder="1" applyAlignment="1" applyProtection="1">
      <alignment horizontal="center" vertical="center"/>
      <protection hidden="1"/>
    </xf>
    <xf numFmtId="0" fontId="24" fillId="14" borderId="62" xfId="0" applyFont="1" applyFill="1" applyBorder="1" applyAlignment="1" applyProtection="1">
      <alignment horizontal="center" wrapText="1"/>
      <protection locked="0"/>
    </xf>
    <xf numFmtId="0" fontId="24" fillId="14" borderId="60" xfId="0" applyFont="1" applyFill="1" applyBorder="1" applyAlignment="1" applyProtection="1">
      <alignment horizontal="center" wrapText="1"/>
      <protection locked="0"/>
    </xf>
    <xf numFmtId="0" fontId="26" fillId="17" borderId="0" xfId="0" applyFont="1" applyFill="1" applyAlignment="1">
      <alignment horizontal="center" wrapText="1"/>
    </xf>
    <xf numFmtId="0" fontId="26" fillId="2" borderId="0" xfId="0" applyFont="1" applyFill="1" applyAlignment="1">
      <alignment horizontal="center" wrapText="1"/>
    </xf>
    <xf numFmtId="168" fontId="24" fillId="14" borderId="60" xfId="0" applyNumberFormat="1" applyFont="1" applyFill="1" applyBorder="1" applyAlignment="1" applyProtection="1">
      <alignment horizontal="center" vertical="center"/>
      <protection locked="0"/>
    </xf>
    <xf numFmtId="166" fontId="27" fillId="6" borderId="64" xfId="0" applyNumberFormat="1" applyFont="1" applyFill="1" applyBorder="1" applyAlignment="1" applyProtection="1">
      <alignment horizontal="center" vertical="center"/>
      <protection hidden="1"/>
    </xf>
    <xf numFmtId="0" fontId="27" fillId="6" borderId="0" xfId="0" applyFont="1" applyFill="1" applyAlignment="1">
      <alignment horizontal="left" wrapText="1"/>
    </xf>
    <xf numFmtId="44" fontId="3" fillId="0" borderId="0" xfId="0" applyNumberFormat="1" applyFont="1"/>
    <xf numFmtId="9" fontId="26" fillId="6" borderId="0" xfId="9" applyFont="1" applyFill="1" applyBorder="1" applyAlignment="1" applyProtection="1">
      <alignment horizontal="center" wrapText="1"/>
    </xf>
    <xf numFmtId="0" fontId="23" fillId="16" borderId="0" xfId="0" applyFont="1" applyFill="1" applyAlignment="1">
      <alignment horizontal="left" wrapText="1"/>
    </xf>
    <xf numFmtId="0" fontId="23" fillId="16" borderId="0" xfId="0" applyFont="1" applyFill="1" applyAlignment="1">
      <alignment horizontal="center" wrapText="1"/>
    </xf>
    <xf numFmtId="44" fontId="8" fillId="0" borderId="5" xfId="8" applyFont="1" applyBorder="1" applyAlignment="1">
      <alignment horizontal="center" vertical="center" wrapText="1"/>
    </xf>
    <xf numFmtId="44" fontId="8" fillId="11" borderId="5" xfId="8" applyFont="1" applyFill="1" applyBorder="1" applyAlignment="1">
      <alignment horizontal="center" vertical="center" wrapText="1"/>
    </xf>
    <xf numFmtId="44" fontId="8" fillId="13" borderId="5" xfId="8" applyFont="1" applyFill="1" applyBorder="1" applyAlignment="1">
      <alignment horizontal="center" vertical="center" wrapText="1"/>
    </xf>
    <xf numFmtId="44" fontId="8" fillId="0" borderId="51" xfId="8" applyFont="1" applyBorder="1" applyAlignment="1">
      <alignment horizontal="center" vertical="center" wrapText="1"/>
    </xf>
    <xf numFmtId="44" fontId="8" fillId="0" borderId="66" xfId="8" applyFont="1" applyBorder="1" applyAlignment="1">
      <alignment horizontal="center" vertical="center" wrapText="1"/>
    </xf>
    <xf numFmtId="44" fontId="8" fillId="11" borderId="52" xfId="8" applyFont="1" applyFill="1" applyBorder="1" applyAlignment="1">
      <alignment horizontal="center" vertical="center" wrapText="1"/>
    </xf>
    <xf numFmtId="44" fontId="8" fillId="0" borderId="52" xfId="8" applyFont="1" applyBorder="1" applyAlignment="1">
      <alignment horizontal="center" vertical="center" wrapText="1"/>
    </xf>
    <xf numFmtId="44" fontId="8" fillId="13" borderId="52" xfId="8" applyFont="1" applyFill="1" applyBorder="1" applyAlignment="1">
      <alignment horizontal="center" vertical="center" wrapText="1"/>
    </xf>
    <xf numFmtId="44" fontId="8" fillId="6" borderId="51" xfId="8" applyFont="1" applyFill="1" applyBorder="1" applyAlignment="1">
      <alignment horizontal="center" vertical="center" wrapText="1"/>
    </xf>
    <xf numFmtId="44" fontId="8" fillId="6" borderId="66" xfId="8" applyFont="1" applyFill="1" applyBorder="1" applyAlignment="1">
      <alignment horizontal="center" vertical="center" wrapText="1"/>
    </xf>
    <xf numFmtId="44" fontId="8" fillId="6" borderId="67" xfId="8" applyFont="1" applyFill="1" applyBorder="1" applyAlignment="1">
      <alignment horizontal="center" vertical="center" wrapText="1"/>
    </xf>
    <xf numFmtId="44" fontId="8" fillId="6" borderId="52" xfId="8" applyFont="1" applyFill="1" applyBorder="1" applyAlignment="1">
      <alignment horizontal="center" vertical="center" wrapText="1"/>
    </xf>
    <xf numFmtId="44" fontId="8" fillId="6" borderId="68" xfId="8" applyFont="1" applyFill="1" applyBorder="1" applyAlignment="1">
      <alignment horizontal="center" vertical="center" wrapText="1"/>
    </xf>
    <xf numFmtId="44" fontId="8" fillId="6" borderId="47" xfId="8" applyFont="1" applyFill="1" applyBorder="1" applyAlignment="1">
      <alignment horizontal="center" vertical="center" wrapText="1"/>
    </xf>
    <xf numFmtId="44" fontId="8" fillId="6" borderId="53" xfId="8" applyFont="1" applyFill="1" applyBorder="1" applyAlignment="1">
      <alignment horizontal="center" vertical="center" wrapText="1"/>
    </xf>
    <xf numFmtId="44" fontId="8" fillId="6" borderId="54" xfId="8" applyFont="1" applyFill="1" applyBorder="1" applyAlignment="1">
      <alignment horizontal="center" vertical="center" wrapText="1"/>
    </xf>
    <xf numFmtId="44" fontId="0" fillId="0" borderId="0" xfId="0" applyNumberFormat="1"/>
    <xf numFmtId="0" fontId="31" fillId="16" borderId="0" xfId="0" applyFont="1" applyFill="1" applyAlignment="1">
      <alignment horizontal="left" wrapText="1"/>
    </xf>
    <xf numFmtId="0" fontId="31" fillId="16" borderId="0" xfId="0" applyFont="1" applyFill="1" applyAlignment="1">
      <alignment horizontal="center" wrapText="1"/>
    </xf>
    <xf numFmtId="44" fontId="8" fillId="0" borderId="70" xfId="8" applyFont="1" applyBorder="1" applyAlignment="1">
      <alignment horizontal="center" vertical="center" wrapText="1"/>
    </xf>
    <xf numFmtId="44" fontId="8" fillId="0" borderId="71" xfId="8" applyFont="1" applyBorder="1" applyAlignment="1">
      <alignment horizontal="center" vertical="center" wrapText="1"/>
    </xf>
    <xf numFmtId="44" fontId="8" fillId="0" borderId="69" xfId="8" applyFont="1" applyBorder="1" applyAlignment="1">
      <alignment horizontal="center" vertical="center" wrapText="1"/>
    </xf>
    <xf numFmtId="44" fontId="8" fillId="11" borderId="68" xfId="8" applyFont="1" applyFill="1" applyBorder="1" applyAlignment="1">
      <alignment horizontal="center" vertical="center" wrapText="1"/>
    </xf>
    <xf numFmtId="44" fontId="8" fillId="0" borderId="68" xfId="8" applyFont="1" applyBorder="1" applyAlignment="1">
      <alignment horizontal="center" vertical="center" wrapText="1"/>
    </xf>
    <xf numFmtId="44" fontId="8" fillId="11" borderId="69" xfId="8" applyFont="1" applyFill="1" applyBorder="1" applyAlignment="1">
      <alignment horizontal="center" vertical="center" wrapText="1"/>
    </xf>
    <xf numFmtId="44" fontId="8" fillId="13" borderId="69" xfId="8" applyFont="1" applyFill="1" applyBorder="1" applyAlignment="1">
      <alignment horizontal="center" vertical="center" wrapText="1"/>
    </xf>
    <xf numFmtId="44" fontId="8" fillId="13" borderId="68" xfId="8" applyFont="1" applyFill="1" applyBorder="1" applyAlignment="1">
      <alignment horizontal="center" vertical="center" wrapText="1"/>
    </xf>
    <xf numFmtId="44" fontId="17" fillId="0" borderId="52" xfId="8" applyFont="1" applyFill="1" applyBorder="1" applyAlignment="1">
      <alignment vertical="center" wrapText="1"/>
    </xf>
    <xf numFmtId="44" fontId="17" fillId="0" borderId="5" xfId="8" applyFont="1" applyFill="1" applyBorder="1" applyAlignment="1">
      <alignment vertical="center" wrapText="1"/>
    </xf>
    <xf numFmtId="44" fontId="17" fillId="0" borderId="69" xfId="8" applyFont="1" applyFill="1" applyBorder="1" applyAlignment="1">
      <alignment vertical="center" wrapText="1"/>
    </xf>
    <xf numFmtId="44" fontId="3" fillId="0" borderId="22" xfId="8" applyFont="1" applyBorder="1" applyAlignment="1">
      <alignment horizontal="center" vertical="center" wrapText="1"/>
    </xf>
    <xf numFmtId="44" fontId="3" fillId="11" borderId="32" xfId="8" applyFont="1" applyFill="1" applyBorder="1" applyAlignment="1">
      <alignment horizontal="center" vertical="center" wrapText="1"/>
    </xf>
    <xf numFmtId="44" fontId="3" fillId="11" borderId="33" xfId="8" applyFont="1" applyFill="1" applyBorder="1" applyAlignment="1">
      <alignment horizontal="center" vertical="center" wrapText="1"/>
    </xf>
    <xf numFmtId="44" fontId="8" fillId="0" borderId="74" xfId="8" applyFont="1" applyBorder="1" applyAlignment="1">
      <alignment horizontal="center" vertical="center" wrapText="1"/>
    </xf>
    <xf numFmtId="44" fontId="3" fillId="11" borderId="29" xfId="8" applyFont="1" applyFill="1" applyBorder="1" applyAlignment="1">
      <alignment horizontal="center" vertical="center" wrapText="1"/>
    </xf>
    <xf numFmtId="0" fontId="32" fillId="16" borderId="0" xfId="0" applyFont="1" applyFill="1" applyAlignment="1">
      <alignment horizontal="center" wrapText="1"/>
    </xf>
    <xf numFmtId="0" fontId="32" fillId="16" borderId="0" xfId="0" applyFont="1" applyFill="1" applyAlignment="1">
      <alignment horizontal="left" wrapText="1"/>
    </xf>
    <xf numFmtId="0" fontId="33" fillId="16" borderId="0" xfId="0" applyFont="1" applyFill="1" applyAlignment="1">
      <alignment horizontal="center" wrapText="1"/>
    </xf>
    <xf numFmtId="0" fontId="34" fillId="16" borderId="0" xfId="0" applyFont="1" applyFill="1" applyAlignment="1">
      <alignment horizontal="center" wrapText="1"/>
    </xf>
    <xf numFmtId="44" fontId="3" fillId="0" borderId="51" xfId="8" applyFont="1" applyBorder="1" applyAlignment="1">
      <alignment vertical="center" wrapText="1"/>
    </xf>
    <xf numFmtId="44" fontId="3" fillId="0" borderId="75" xfId="8" applyFont="1" applyBorder="1" applyAlignment="1">
      <alignment vertical="center" wrapText="1"/>
    </xf>
    <xf numFmtId="44" fontId="3" fillId="0" borderId="59" xfId="8" applyFont="1" applyBorder="1" applyAlignment="1">
      <alignment vertical="center" wrapText="1"/>
    </xf>
    <xf numFmtId="44" fontId="3" fillId="0" borderId="24" xfId="8" applyFont="1" applyBorder="1" applyAlignment="1">
      <alignment vertical="center" wrapText="1"/>
    </xf>
    <xf numFmtId="8" fontId="8" fillId="0" borderId="49" xfId="8" applyNumberFormat="1" applyFont="1" applyBorder="1" applyAlignment="1">
      <alignment horizontal="center" vertical="center" wrapText="1"/>
    </xf>
    <xf numFmtId="8" fontId="8" fillId="0" borderId="71" xfId="8" applyNumberFormat="1" applyFont="1" applyBorder="1" applyAlignment="1">
      <alignment horizontal="center" vertical="center" wrapText="1"/>
    </xf>
    <xf numFmtId="8" fontId="8" fillId="11" borderId="53" xfId="8" applyNumberFormat="1" applyFont="1" applyFill="1" applyBorder="1" applyAlignment="1">
      <alignment horizontal="center" vertical="center" wrapText="1"/>
    </xf>
    <xf numFmtId="8" fontId="8" fillId="11" borderId="54" xfId="8" applyNumberFormat="1" applyFont="1" applyFill="1" applyBorder="1" applyAlignment="1">
      <alignment horizontal="center" vertical="center" wrapText="1"/>
    </xf>
    <xf numFmtId="44" fontId="35" fillId="11" borderId="53" xfId="8" applyFont="1" applyFill="1" applyBorder="1" applyAlignment="1">
      <alignment horizontal="center" vertical="center" wrapText="1"/>
    </xf>
    <xf numFmtId="44" fontId="35" fillId="11" borderId="72" xfId="8" applyFont="1" applyFill="1" applyBorder="1" applyAlignment="1">
      <alignment horizontal="center" vertical="center" wrapText="1"/>
    </xf>
    <xf numFmtId="8" fontId="3" fillId="0" borderId="51" xfId="8" applyNumberFormat="1" applyFont="1" applyBorder="1" applyAlignment="1">
      <alignment vertical="center" wrapText="1"/>
    </xf>
    <xf numFmtId="8" fontId="3" fillId="0" borderId="59" xfId="8" applyNumberFormat="1" applyFont="1" applyBorder="1" applyAlignment="1">
      <alignment vertical="center" wrapText="1"/>
    </xf>
    <xf numFmtId="8" fontId="3" fillId="0" borderId="21" xfId="8" applyNumberFormat="1" applyFont="1" applyBorder="1" applyAlignment="1">
      <alignment horizontal="center" vertical="center" wrapText="1"/>
    </xf>
    <xf numFmtId="8" fontId="3" fillId="0" borderId="22" xfId="8" applyNumberFormat="1" applyFont="1" applyBorder="1" applyAlignment="1">
      <alignment horizontal="center" vertical="center" wrapText="1"/>
    </xf>
    <xf numFmtId="8" fontId="3" fillId="0" borderId="23" xfId="8" applyNumberFormat="1" applyFont="1" applyBorder="1" applyAlignment="1">
      <alignment horizontal="center" vertical="center" wrapText="1"/>
    </xf>
    <xf numFmtId="8" fontId="8" fillId="0" borderId="28" xfId="8" applyNumberFormat="1" applyFont="1" applyBorder="1" applyAlignment="1">
      <alignment horizontal="center" vertical="center" wrapText="1"/>
    </xf>
    <xf numFmtId="8" fontId="8" fillId="0" borderId="22" xfId="8" applyNumberFormat="1" applyFont="1" applyBorder="1" applyAlignment="1">
      <alignment horizontal="center" vertical="center" wrapText="1"/>
    </xf>
    <xf numFmtId="8" fontId="8" fillId="0" borderId="30" xfId="8" applyNumberFormat="1" applyFont="1" applyBorder="1" applyAlignment="1">
      <alignment horizontal="center" vertical="center" wrapText="1"/>
    </xf>
    <xf numFmtId="8" fontId="3" fillId="11" borderId="31" xfId="8" applyNumberFormat="1" applyFont="1" applyFill="1" applyBorder="1" applyAlignment="1">
      <alignment horizontal="center" vertical="center" wrapText="1"/>
    </xf>
    <xf numFmtId="8" fontId="3" fillId="11" borderId="32" xfId="8" applyNumberFormat="1" applyFont="1" applyFill="1" applyBorder="1" applyAlignment="1">
      <alignment horizontal="center" vertical="center" wrapText="1"/>
    </xf>
    <xf numFmtId="8" fontId="3" fillId="11" borderId="73" xfId="8" applyNumberFormat="1" applyFont="1" applyFill="1" applyBorder="1" applyAlignment="1">
      <alignment horizontal="center" vertical="center" wrapText="1"/>
    </xf>
    <xf numFmtId="8" fontId="8" fillId="11" borderId="33" xfId="8" applyNumberFormat="1" applyFont="1" applyFill="1" applyBorder="1" applyAlignment="1">
      <alignment horizontal="center" vertical="center" wrapText="1"/>
    </xf>
    <xf numFmtId="8" fontId="8" fillId="11" borderId="32" xfId="8" applyNumberFormat="1" applyFont="1" applyFill="1" applyBorder="1" applyAlignment="1">
      <alignment horizontal="center" vertical="center" wrapText="1"/>
    </xf>
    <xf numFmtId="8" fontId="8" fillId="11" borderId="2" xfId="8" applyNumberFormat="1" applyFont="1" applyFill="1" applyBorder="1" applyAlignment="1">
      <alignment horizontal="center" vertical="center" wrapText="1"/>
    </xf>
    <xf numFmtId="8" fontId="8" fillId="0" borderId="66" xfId="8" applyNumberFormat="1" applyFont="1" applyBorder="1" applyAlignment="1">
      <alignment horizontal="center" vertical="center" wrapText="1"/>
    </xf>
    <xf numFmtId="8" fontId="8" fillId="0" borderId="70" xfId="8" applyNumberFormat="1" applyFont="1" applyBorder="1" applyAlignment="1">
      <alignment horizontal="center" vertical="center" wrapText="1"/>
    </xf>
    <xf numFmtId="8" fontId="8" fillId="0" borderId="5" xfId="8" applyNumberFormat="1" applyFont="1" applyBorder="1" applyAlignment="1">
      <alignment horizontal="center" vertical="center" wrapText="1"/>
    </xf>
    <xf numFmtId="8" fontId="8" fillId="0" borderId="68" xfId="8" applyNumberFormat="1" applyFont="1" applyBorder="1" applyAlignment="1">
      <alignment horizontal="center" vertical="center" wrapText="1"/>
    </xf>
    <xf numFmtId="8" fontId="8" fillId="11" borderId="5" xfId="8" applyNumberFormat="1" applyFont="1" applyFill="1" applyBorder="1" applyAlignment="1">
      <alignment horizontal="center" vertical="center" wrapText="1"/>
    </xf>
    <xf numFmtId="8" fontId="8" fillId="0" borderId="69" xfId="8" applyNumberFormat="1" applyFont="1" applyBorder="1" applyAlignment="1">
      <alignment horizontal="center" vertical="center" wrapText="1"/>
    </xf>
    <xf numFmtId="8" fontId="8" fillId="11" borderId="69" xfId="8" applyNumberFormat="1" applyFont="1" applyFill="1" applyBorder="1" applyAlignment="1">
      <alignment horizontal="center" vertical="center" wrapText="1"/>
    </xf>
    <xf numFmtId="8" fontId="8" fillId="11" borderId="72" xfId="8" applyNumberFormat="1" applyFont="1" applyFill="1" applyBorder="1" applyAlignment="1">
      <alignment horizontal="center" vertical="center" wrapText="1"/>
    </xf>
    <xf numFmtId="8" fontId="8" fillId="0" borderId="72" xfId="8" applyNumberFormat="1" applyFont="1" applyBorder="1" applyAlignment="1">
      <alignment horizontal="center" vertical="center" wrapText="1"/>
    </xf>
    <xf numFmtId="44" fontId="8" fillId="12" borderId="5" xfId="8" applyFont="1" applyFill="1" applyBorder="1" applyAlignment="1">
      <alignment horizontal="center" vertical="center" wrapText="1"/>
    </xf>
    <xf numFmtId="44" fontId="8" fillId="18" borderId="5" xfId="8" applyFont="1" applyFill="1" applyBorder="1" applyAlignment="1">
      <alignment horizontal="center" vertical="center" wrapText="1"/>
    </xf>
    <xf numFmtId="0" fontId="29" fillId="6" borderId="0" xfId="0" applyFont="1" applyFill="1" applyAlignment="1">
      <alignment horizontal="left" vertical="top" wrapText="1"/>
    </xf>
    <xf numFmtId="0" fontId="25" fillId="15" borderId="65" xfId="0" applyFont="1" applyFill="1" applyBorder="1" applyAlignment="1">
      <alignment horizontal="left" wrapText="1"/>
    </xf>
    <xf numFmtId="0" fontId="25" fillId="15" borderId="0" xfId="0" applyFont="1" applyFill="1" applyAlignment="1">
      <alignment horizontal="left" wrapText="1"/>
    </xf>
    <xf numFmtId="0" fontId="29" fillId="6" borderId="0" xfId="0" applyFont="1" applyFill="1" applyAlignment="1">
      <alignment horizontal="left" wrapText="1"/>
    </xf>
    <xf numFmtId="0" fontId="26" fillId="15" borderId="0" xfId="0" applyFont="1" applyFill="1" applyAlignment="1">
      <alignment horizontal="center" wrapText="1"/>
    </xf>
    <xf numFmtId="0" fontId="25" fillId="15" borderId="0" xfId="0" applyFont="1" applyFill="1" applyAlignment="1">
      <alignment horizontal="left" vertical="center" wrapText="1"/>
    </xf>
    <xf numFmtId="0" fontId="21" fillId="15" borderId="0" xfId="0" applyFont="1" applyFill="1" applyAlignment="1">
      <alignment horizontal="left" vertical="center" wrapText="1" indent="1"/>
    </xf>
    <xf numFmtId="0" fontId="29" fillId="6" borderId="61" xfId="0" applyFont="1" applyFill="1" applyBorder="1" applyAlignment="1">
      <alignment horizontal="left" wrapText="1"/>
    </xf>
    <xf numFmtId="0" fontId="29" fillId="6" borderId="61" xfId="0" applyFont="1" applyFill="1" applyBorder="1" applyAlignment="1">
      <alignment horizontal="left"/>
    </xf>
    <xf numFmtId="0" fontId="29" fillId="6" borderId="0" xfId="0" applyFont="1" applyFill="1" applyAlignment="1">
      <alignment horizontal="left"/>
    </xf>
    <xf numFmtId="0" fontId="30" fillId="6" borderId="0" xfId="0" applyFont="1" applyFill="1" applyAlignment="1">
      <alignment horizontal="left" wrapText="1"/>
    </xf>
    <xf numFmtId="0" fontId="16" fillId="10" borderId="7" xfId="0" applyFont="1" applyFill="1" applyBorder="1" applyAlignment="1">
      <alignment horizontal="center" vertical="top" wrapText="1"/>
    </xf>
    <xf numFmtId="0" fontId="16" fillId="10" borderId="0" xfId="0" applyFont="1" applyFill="1" applyAlignment="1">
      <alignment horizontal="center" vertical="top" wrapTex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19" xfId="0" applyFont="1" applyBorder="1" applyAlignment="1">
      <alignment horizontal="left" vertical="center" wrapText="1"/>
    </xf>
    <xf numFmtId="0" fontId="8" fillId="11" borderId="35" xfId="0" applyFont="1" applyFill="1" applyBorder="1" applyAlignment="1">
      <alignment horizontal="left" vertical="center" wrapText="1"/>
    </xf>
    <xf numFmtId="0" fontId="8" fillId="11" borderId="0" xfId="0" applyFont="1" applyFill="1" applyAlignment="1">
      <alignment horizontal="left" vertical="center" wrapText="1"/>
    </xf>
    <xf numFmtId="0" fontId="8" fillId="11" borderId="19" xfId="0" applyFont="1" applyFill="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27" xfId="0" applyFont="1" applyBorder="1" applyAlignment="1">
      <alignment horizontal="left" vertical="center" wrapText="1"/>
    </xf>
    <xf numFmtId="0" fontId="19" fillId="0" borderId="0" xfId="0" applyFont="1" applyAlignment="1">
      <alignment vertical="center" wrapText="1"/>
    </xf>
    <xf numFmtId="0" fontId="2" fillId="0" borderId="0" xfId="0" applyFont="1" applyAlignment="1">
      <alignment horizontal="center"/>
    </xf>
    <xf numFmtId="0" fontId="16" fillId="10" borderId="8" xfId="0" applyFont="1" applyFill="1" applyBorder="1" applyAlignment="1">
      <alignment horizontal="center" vertical="top" wrapText="1"/>
    </xf>
    <xf numFmtId="0" fontId="16" fillId="10" borderId="38" xfId="0" applyFont="1" applyFill="1" applyBorder="1" applyAlignment="1">
      <alignment horizontal="center" vertical="top" wrapText="1"/>
    </xf>
    <xf numFmtId="0" fontId="10" fillId="0" borderId="0" xfId="0" applyFont="1" applyAlignment="1">
      <alignment horizontal="left" wrapText="1"/>
    </xf>
    <xf numFmtId="0" fontId="3" fillId="0" borderId="4" xfId="0" applyFont="1" applyBorder="1" applyAlignment="1">
      <alignment horizontal="center" vertical="center" textRotation="90" wrapText="1"/>
    </xf>
    <xf numFmtId="0" fontId="3" fillId="0" borderId="44" xfId="0" applyFont="1" applyBorder="1" applyAlignment="1">
      <alignment horizontal="center" vertical="center" textRotation="90" wrapText="1"/>
    </xf>
    <xf numFmtId="0" fontId="3" fillId="0" borderId="49" xfId="0" applyFont="1" applyBorder="1" applyAlignment="1">
      <alignment horizontal="center" vertical="center" textRotation="90" wrapText="1"/>
    </xf>
    <xf numFmtId="44" fontId="17" fillId="0" borderId="56" xfId="8" applyFont="1" applyFill="1" applyBorder="1" applyAlignment="1">
      <alignment horizontal="center" vertical="center" wrapText="1"/>
    </xf>
    <xf numFmtId="44" fontId="17" fillId="0" borderId="43" xfId="8" applyFont="1" applyFill="1" applyBorder="1" applyAlignment="1">
      <alignment horizontal="center" vertical="center" wrapText="1"/>
    </xf>
    <xf numFmtId="44" fontId="17" fillId="0" borderId="57" xfId="8"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48" xfId="0" applyFont="1" applyBorder="1" applyAlignment="1">
      <alignment horizontal="left" vertical="center" wrapText="1"/>
    </xf>
    <xf numFmtId="0" fontId="20" fillId="0" borderId="35" xfId="0" applyFont="1" applyBorder="1" applyAlignment="1">
      <alignment horizontal="center"/>
    </xf>
    <xf numFmtId="0" fontId="20" fillId="0" borderId="0" xfId="0" applyFont="1" applyAlignment="1">
      <alignment horizontal="center"/>
    </xf>
    <xf numFmtId="0" fontId="2" fillId="0" borderId="2" xfId="0" applyFont="1" applyBorder="1" applyAlignment="1">
      <alignment horizontal="center"/>
    </xf>
    <xf numFmtId="169" fontId="2" fillId="3" borderId="36" xfId="0" applyNumberFormat="1" applyFont="1" applyFill="1" applyBorder="1" applyAlignment="1">
      <alignment horizontal="center"/>
    </xf>
    <xf numFmtId="169" fontId="2" fillId="3" borderId="37" xfId="0" applyNumberFormat="1" applyFont="1" applyFill="1" applyBorder="1" applyAlignment="1">
      <alignment horizontal="center"/>
    </xf>
    <xf numFmtId="0" fontId="16" fillId="10" borderId="35" xfId="0" applyFont="1" applyFill="1" applyBorder="1" applyAlignment="1">
      <alignment horizontal="center" vertical="top" wrapText="1"/>
    </xf>
  </cellXfs>
  <cellStyles count="10">
    <cellStyle name="20% - Accent5 2" xfId="6" xr:uid="{00000000-0005-0000-0000-000000000000}"/>
    <cellStyle name="Comma" xfId="1" builtinId="3"/>
    <cellStyle name="Currency" xfId="8" builtinId="4"/>
    <cellStyle name="Currency 2" xfId="4" xr:uid="{00000000-0005-0000-0000-000003000000}"/>
    <cellStyle name="Explanatory Text 2" xfId="3" xr:uid="{00000000-0005-0000-0000-000004000000}"/>
    <cellStyle name="Input 2" xfId="5" xr:uid="{00000000-0005-0000-0000-000005000000}"/>
    <cellStyle name="Normal" xfId="0" builtinId="0"/>
    <cellStyle name="Normal 2" xfId="2" xr:uid="{00000000-0005-0000-0000-000007000000}"/>
    <cellStyle name="Normal 3" xfId="7" xr:uid="{00000000-0005-0000-0000-000008000000}"/>
    <cellStyle name="Percent" xfId="9" builtinId="5"/>
  </cellStyles>
  <dxfs count="0"/>
  <tableStyles count="0" defaultTableStyle="TableStyleMedium2" defaultPivotStyle="PivotStyleLight16"/>
  <colors>
    <mruColors>
      <color rgb="FF81E1FF"/>
      <color rgb="FF00ABDF"/>
      <color rgb="FF71DD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rot="0" vert="horz"/>
          <a:lstStyle/>
          <a:p>
            <a:pPr algn="l">
              <a:defRPr sz="2400"/>
            </a:pPr>
            <a:r>
              <a:rPr lang="en-NZ" sz="2400"/>
              <a:t>Comparison of annual price change </a:t>
            </a:r>
          </a:p>
          <a:p>
            <a:pPr algn="l">
              <a:defRPr sz="2400"/>
            </a:pPr>
            <a:r>
              <a:rPr lang="en-NZ" sz="2400"/>
              <a:t>(excl GST)</a:t>
            </a:r>
          </a:p>
        </c:rich>
      </c:tx>
      <c:layout>
        <c:manualLayout>
          <c:xMode val="edge"/>
          <c:yMode val="edge"/>
          <c:x val="0.17103886977669155"/>
          <c:y val="3.4998349794373253E-2"/>
        </c:manualLayout>
      </c:layout>
      <c:overlay val="0"/>
    </c:title>
    <c:autoTitleDeleted val="0"/>
    <c:plotArea>
      <c:layout>
        <c:manualLayout>
          <c:layoutTarget val="inner"/>
          <c:xMode val="edge"/>
          <c:yMode val="edge"/>
          <c:x val="0.15451042473140403"/>
          <c:y val="0.20447615326449103"/>
          <c:w val="0.78285253265786681"/>
          <c:h val="0.59540716927536264"/>
        </c:manualLayout>
      </c:layout>
      <c:barChart>
        <c:barDir val="col"/>
        <c:grouping val="stacked"/>
        <c:varyColors val="0"/>
        <c:ser>
          <c:idx val="0"/>
          <c:order val="0"/>
          <c:tx>
            <c:strRef>
              <c:f>Calculator!$B$28</c:f>
              <c:strCache>
                <c:ptCount val="1"/>
                <c:pt idx="0">
                  <c:v>Aerodrome Service</c:v>
                </c:pt>
              </c:strCache>
            </c:strRef>
          </c:tx>
          <c:spPr>
            <a:solidFill>
              <a:srgbClr val="00ABDF"/>
            </a:solidFill>
          </c:spPr>
          <c:invertIfNegative val="0"/>
          <c:cat>
            <c:strRef>
              <c:f>Calculator!$C$26:$D$26</c:f>
              <c:strCache>
                <c:ptCount val="2"/>
                <c:pt idx="0">
                  <c:v>2025/26 Prices</c:v>
                </c:pt>
                <c:pt idx="1">
                  <c:v>2026/27 Prices</c:v>
                </c:pt>
              </c:strCache>
            </c:strRef>
          </c:cat>
          <c:val>
            <c:numRef>
              <c:f>Calculator!$C$28:$D$28</c:f>
              <c:numCache>
                <c:formatCode>#,##0.00;[Red]\(#,##0.00\);\-</c:formatCode>
                <c:ptCount val="2"/>
                <c:pt idx="0">
                  <c:v>2033.24</c:v>
                </c:pt>
                <c:pt idx="1">
                  <c:v>2112.59</c:v>
                </c:pt>
              </c:numCache>
            </c:numRef>
          </c:val>
          <c:extLst>
            <c:ext xmlns:c16="http://schemas.microsoft.com/office/drawing/2014/chart" uri="{C3380CC4-5D6E-409C-BE32-E72D297353CC}">
              <c16:uniqueId val="{00000000-F87F-4BB4-879C-3DFD5BDF1C15}"/>
            </c:ext>
          </c:extLst>
        </c:ser>
        <c:ser>
          <c:idx val="1"/>
          <c:order val="1"/>
          <c:tx>
            <c:strRef>
              <c:f>Calculator!$B$29</c:f>
              <c:strCache>
                <c:ptCount val="1"/>
                <c:pt idx="0">
                  <c:v>Circuits</c:v>
                </c:pt>
              </c:strCache>
            </c:strRef>
          </c:tx>
          <c:invertIfNegative val="0"/>
          <c:cat>
            <c:strRef>
              <c:f>Calculator!$C$26:$D$26</c:f>
              <c:strCache>
                <c:ptCount val="2"/>
                <c:pt idx="0">
                  <c:v>2025/26 Prices</c:v>
                </c:pt>
                <c:pt idx="1">
                  <c:v>2026/27 Prices</c:v>
                </c:pt>
              </c:strCache>
            </c:strRef>
          </c:cat>
          <c:val>
            <c:numRef>
              <c:f>Calculator!$C$29:$D$29</c:f>
              <c:numCache>
                <c:formatCode>#,##0.00;[Red]\(#,##0.00\);\-</c:formatCode>
                <c:ptCount val="2"/>
                <c:pt idx="0">
                  <c:v>0</c:v>
                </c:pt>
                <c:pt idx="1">
                  <c:v>0</c:v>
                </c:pt>
              </c:numCache>
            </c:numRef>
          </c:val>
          <c:extLst>
            <c:ext xmlns:c16="http://schemas.microsoft.com/office/drawing/2014/chart" uri="{C3380CC4-5D6E-409C-BE32-E72D297353CC}">
              <c16:uniqueId val="{00000001-F87F-4BB4-879C-3DFD5BDF1C15}"/>
            </c:ext>
          </c:extLst>
        </c:ser>
        <c:ser>
          <c:idx val="2"/>
          <c:order val="2"/>
          <c:tx>
            <c:strRef>
              <c:f>Calculator!$B$30</c:f>
              <c:strCache>
                <c:ptCount val="1"/>
                <c:pt idx="0">
                  <c:v>Approach Service</c:v>
                </c:pt>
              </c:strCache>
            </c:strRef>
          </c:tx>
          <c:invertIfNegative val="0"/>
          <c:cat>
            <c:strRef>
              <c:f>Calculator!$C$26:$D$26</c:f>
              <c:strCache>
                <c:ptCount val="2"/>
                <c:pt idx="0">
                  <c:v>2025/26 Prices</c:v>
                </c:pt>
                <c:pt idx="1">
                  <c:v>2026/27 Prices</c:v>
                </c:pt>
              </c:strCache>
            </c:strRef>
          </c:cat>
          <c:val>
            <c:numRef>
              <c:f>Calculator!$C$30:$D$30</c:f>
              <c:numCache>
                <c:formatCode>#,##0.00;[Red]\(#,##0.00\);\-</c:formatCode>
                <c:ptCount val="2"/>
                <c:pt idx="0">
                  <c:v>1277.72</c:v>
                </c:pt>
                <c:pt idx="1">
                  <c:v>1383.31</c:v>
                </c:pt>
              </c:numCache>
            </c:numRef>
          </c:val>
          <c:extLst>
            <c:ext xmlns:c16="http://schemas.microsoft.com/office/drawing/2014/chart" uri="{C3380CC4-5D6E-409C-BE32-E72D297353CC}">
              <c16:uniqueId val="{00000002-F87F-4BB4-879C-3DFD5BDF1C15}"/>
            </c:ext>
          </c:extLst>
        </c:ser>
        <c:ser>
          <c:idx val="3"/>
          <c:order val="3"/>
          <c:tx>
            <c:strRef>
              <c:f>Calculator!$B$31</c:f>
              <c:strCache>
                <c:ptCount val="1"/>
                <c:pt idx="0">
                  <c:v>Unattended Service</c:v>
                </c:pt>
              </c:strCache>
            </c:strRef>
          </c:tx>
          <c:invertIfNegative val="0"/>
          <c:cat>
            <c:strRef>
              <c:f>Calculator!$C$26:$D$26</c:f>
              <c:strCache>
                <c:ptCount val="2"/>
                <c:pt idx="0">
                  <c:v>2025/26 Prices</c:v>
                </c:pt>
                <c:pt idx="1">
                  <c:v>2026/27 Prices</c:v>
                </c:pt>
              </c:strCache>
            </c:strRef>
          </c:cat>
          <c:val>
            <c:numRef>
              <c:f>Calculator!$C$31:$D$31</c:f>
              <c:numCache>
                <c:formatCode>#,##0.00;[Red]\(#,##0.00\);\-</c:formatCode>
                <c:ptCount val="2"/>
                <c:pt idx="0">
                  <c:v>0</c:v>
                </c:pt>
                <c:pt idx="1">
                  <c:v>0</c:v>
                </c:pt>
              </c:numCache>
            </c:numRef>
          </c:val>
          <c:extLst>
            <c:ext xmlns:c16="http://schemas.microsoft.com/office/drawing/2014/chart" uri="{C3380CC4-5D6E-409C-BE32-E72D297353CC}">
              <c16:uniqueId val="{00000003-F87F-4BB4-879C-3DFD5BDF1C15}"/>
            </c:ext>
          </c:extLst>
        </c:ser>
        <c:ser>
          <c:idx val="4"/>
          <c:order val="4"/>
          <c:tx>
            <c:strRef>
              <c:f>Calculator!$B$32</c:f>
              <c:strCache>
                <c:ptCount val="1"/>
                <c:pt idx="0">
                  <c:v>En-route Domestic</c:v>
                </c:pt>
              </c:strCache>
            </c:strRef>
          </c:tx>
          <c:invertIfNegative val="0"/>
          <c:cat>
            <c:strRef>
              <c:f>Calculator!$C$26:$D$26</c:f>
              <c:strCache>
                <c:ptCount val="2"/>
                <c:pt idx="0">
                  <c:v>2025/26 Prices</c:v>
                </c:pt>
                <c:pt idx="1">
                  <c:v>2026/27 Prices</c:v>
                </c:pt>
              </c:strCache>
            </c:strRef>
          </c:cat>
          <c:val>
            <c:numRef>
              <c:f>Calculator!$C$32:$D$32</c:f>
              <c:numCache>
                <c:formatCode>#,##0.00;[Red]\(#,##0.00\);\-</c:formatCode>
                <c:ptCount val="2"/>
                <c:pt idx="0">
                  <c:v>0</c:v>
                </c:pt>
                <c:pt idx="1">
                  <c:v>0</c:v>
                </c:pt>
              </c:numCache>
            </c:numRef>
          </c:val>
          <c:extLst>
            <c:ext xmlns:c16="http://schemas.microsoft.com/office/drawing/2014/chart" uri="{C3380CC4-5D6E-409C-BE32-E72D297353CC}">
              <c16:uniqueId val="{00000004-F87F-4BB4-879C-3DFD5BDF1C15}"/>
            </c:ext>
          </c:extLst>
        </c:ser>
        <c:ser>
          <c:idx val="5"/>
          <c:order val="5"/>
          <c:tx>
            <c:strRef>
              <c:f>Calculator!$B$33</c:f>
              <c:strCache>
                <c:ptCount val="1"/>
                <c:pt idx="0">
                  <c:v>En-route Oceanic</c:v>
                </c:pt>
              </c:strCache>
            </c:strRef>
          </c:tx>
          <c:invertIfNegative val="0"/>
          <c:cat>
            <c:strRef>
              <c:f>Calculator!$C$26:$D$26</c:f>
              <c:strCache>
                <c:ptCount val="2"/>
                <c:pt idx="0">
                  <c:v>2025/26 Prices</c:v>
                </c:pt>
                <c:pt idx="1">
                  <c:v>2026/27 Prices</c:v>
                </c:pt>
              </c:strCache>
            </c:strRef>
          </c:cat>
          <c:val>
            <c:numRef>
              <c:f>Calculator!$C$33:$D$33</c:f>
              <c:numCache>
                <c:formatCode>#,##0.00;[Red]\(#,##0.00\);\-</c:formatCode>
                <c:ptCount val="2"/>
                <c:pt idx="0">
                  <c:v>0</c:v>
                </c:pt>
                <c:pt idx="1">
                  <c:v>0</c:v>
                </c:pt>
              </c:numCache>
            </c:numRef>
          </c:val>
          <c:extLst>
            <c:ext xmlns:c16="http://schemas.microsoft.com/office/drawing/2014/chart" uri="{C3380CC4-5D6E-409C-BE32-E72D297353CC}">
              <c16:uniqueId val="{00000005-F87F-4BB4-879C-3DFD5BDF1C15}"/>
            </c:ext>
          </c:extLst>
        </c:ser>
        <c:dLbls>
          <c:showLegendKey val="0"/>
          <c:showVal val="0"/>
          <c:showCatName val="0"/>
          <c:showSerName val="0"/>
          <c:showPercent val="0"/>
          <c:showBubbleSize val="0"/>
        </c:dLbls>
        <c:gapWidth val="150"/>
        <c:overlap val="100"/>
        <c:axId val="90679168"/>
        <c:axId val="90680704"/>
      </c:barChart>
      <c:catAx>
        <c:axId val="90679168"/>
        <c:scaling>
          <c:orientation val="minMax"/>
        </c:scaling>
        <c:delete val="0"/>
        <c:axPos val="b"/>
        <c:numFmt formatCode="General" sourceLinked="0"/>
        <c:majorTickMark val="out"/>
        <c:minorTickMark val="none"/>
        <c:tickLblPos val="nextTo"/>
        <c:txPr>
          <a:bodyPr rot="-60000000" vert="horz"/>
          <a:lstStyle/>
          <a:p>
            <a:pPr>
              <a:defRPr/>
            </a:pPr>
            <a:endParaRPr lang="en-US"/>
          </a:p>
        </c:txPr>
        <c:crossAx val="90680704"/>
        <c:crosses val="autoZero"/>
        <c:auto val="1"/>
        <c:lblAlgn val="ctr"/>
        <c:lblOffset val="100"/>
        <c:noMultiLvlLbl val="0"/>
      </c:catAx>
      <c:valAx>
        <c:axId val="90680704"/>
        <c:scaling>
          <c:orientation val="minMax"/>
        </c:scaling>
        <c:delete val="0"/>
        <c:axPos val="l"/>
        <c:majorGridlines/>
        <c:title>
          <c:tx>
            <c:rich>
              <a:bodyPr rot="-5400000" vert="horz"/>
              <a:lstStyle/>
              <a:p>
                <a:pPr>
                  <a:defRPr/>
                </a:pPr>
                <a:r>
                  <a:rPr lang="en-US"/>
                  <a:t>Total price ($NZD)</a:t>
                </a:r>
              </a:p>
            </c:rich>
          </c:tx>
          <c:layout>
            <c:manualLayout>
              <c:xMode val="edge"/>
              <c:yMode val="edge"/>
              <c:x val="5.1219717962116697E-2"/>
              <c:y val="0.41840820389866556"/>
            </c:manualLayout>
          </c:layout>
          <c:overlay val="0"/>
        </c:title>
        <c:numFmt formatCode="#,##0" sourceLinked="0"/>
        <c:majorTickMark val="out"/>
        <c:minorTickMark val="none"/>
        <c:tickLblPos val="nextTo"/>
        <c:txPr>
          <a:bodyPr rot="-60000000" vert="horz"/>
          <a:lstStyle/>
          <a:p>
            <a:pPr>
              <a:defRPr/>
            </a:pPr>
            <a:endParaRPr lang="en-US"/>
          </a:p>
        </c:txPr>
        <c:crossAx val="90679168"/>
        <c:crosses val="autoZero"/>
        <c:crossBetween val="between"/>
      </c:valAx>
    </c:plotArea>
    <c:legend>
      <c:legendPos val="r"/>
      <c:layout>
        <c:manualLayout>
          <c:xMode val="edge"/>
          <c:yMode val="edge"/>
          <c:x val="0.11975575930483678"/>
          <c:y val="0.86959684077487853"/>
          <c:w val="0.82310105671659528"/>
          <c:h val="0.11378007664101066"/>
        </c:manualLayout>
      </c:layout>
      <c:overlay val="0"/>
      <c:txPr>
        <a:bodyPr rot="0" vert="horz"/>
        <a:lstStyle/>
        <a:p>
          <a:pPr>
            <a:defRPr/>
          </a:pPr>
          <a:endParaRPr lang="en-US"/>
        </a:p>
      </c:txPr>
    </c:legend>
    <c:plotVisOnly val="1"/>
    <c:dispBlanksAs val="gap"/>
    <c:showDLblsOverMax val="0"/>
  </c:chart>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198121</xdr:colOff>
      <xdr:row>3</xdr:row>
      <xdr:rowOff>11006</xdr:rowOff>
    </xdr:from>
    <xdr:to>
      <xdr:col>10</xdr:col>
      <xdr:colOff>1424940</xdr:colOff>
      <xdr:row>37</xdr:row>
      <xdr:rowOff>30480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116842</xdr:colOff>
      <xdr:row>1</xdr:row>
      <xdr:rowOff>69429</xdr:rowOff>
    </xdr:from>
    <xdr:to>
      <xdr:col>11</xdr:col>
      <xdr:colOff>15877</xdr:colOff>
      <xdr:row>1</xdr:row>
      <xdr:rowOff>416908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86922" y="153249"/>
          <a:ext cx="1320800" cy="344304"/>
        </a:xfrm>
        <a:prstGeom prst="rect">
          <a:avLst/>
        </a:prstGeom>
        <a:noFill/>
      </xdr:spPr>
    </xdr:pic>
    <xdr:clientData/>
  </xdr:twoCellAnchor>
</xdr:wsDr>
</file>

<file path=xl/drawings/drawing2.xml><?xml version="1.0" encoding="utf-8"?>
<c:userShapes xmlns:c="http://schemas.openxmlformats.org/drawingml/2006/chart">
  <cdr:relSizeAnchor xmlns:cdr="http://schemas.openxmlformats.org/drawingml/2006/chartDrawing">
    <cdr:from>
      <cdr:x>0.15492</cdr:x>
      <cdr:y>0.03881</cdr:y>
    </cdr:from>
    <cdr:to>
      <cdr:x>0.15492</cdr:x>
      <cdr:y>0.16031</cdr:y>
    </cdr:to>
    <cdr:cxnSp macro="">
      <cdr:nvCxnSpPr>
        <cdr:cNvPr id="3" name="Straight Connector 2">
          <a:extLst xmlns:a="http://schemas.openxmlformats.org/drawingml/2006/main">
            <a:ext uri="{FF2B5EF4-FFF2-40B4-BE49-F238E27FC236}">
              <a16:creationId xmlns:a16="http://schemas.microsoft.com/office/drawing/2014/main" id="{5917CCC5-F5A1-415F-BC8C-968D4E76FFE1}"/>
            </a:ext>
          </a:extLst>
        </cdr:cNvPr>
        <cdr:cNvCxnSpPr/>
      </cdr:nvCxnSpPr>
      <cdr:spPr>
        <a:xfrm xmlns:a="http://schemas.openxmlformats.org/drawingml/2006/main">
          <a:off x="975075" y="230231"/>
          <a:ext cx="0" cy="720849"/>
        </a:xfrm>
        <a:prstGeom xmlns:a="http://schemas.openxmlformats.org/drawingml/2006/main" prst="line">
          <a:avLst/>
        </a:prstGeom>
        <a:ln xmlns:a="http://schemas.openxmlformats.org/drawingml/2006/main" w="28575">
          <a:solidFill>
            <a:srgbClr val="00ABDF"/>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irwayscorporation.sharepoint.com/Group/Finance_Commercial/2013-15%20Price%20Set%20Models/20130123/PriceSeeking-Model2-RptCalc%20(altered%20for%20tests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irwayscorporation.sharepoint.com/Revenue/LookupAcces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irwayscorporation.sharepoint.com/sites/t/FinPlan/Pricing/Airways%20Pricing%20Examples%20FY26%20Oct24%20v3.1.xlsx" TargetMode="External"/><Relationship Id="rId1" Type="http://schemas.openxmlformats.org/officeDocument/2006/relationships/externalLinkPath" Target="https://airwayscorporation.sharepoint.com/teams/FinancialPlanningPerformance/Pricing/Airways%20Pricing%20Examples%20FY26%20Oct24%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rport"/>
      <sheetName val="dPrice"/>
      <sheetName val="CalcRpt"/>
    </sheetNames>
    <sheetDataSet>
      <sheetData sheetId="0">
        <row r="4">
          <cell r="B4" t="str">
            <v>adcnzAA</v>
          </cell>
          <cell r="C4" t="str">
            <v>nzAA</v>
          </cell>
          <cell r="D4" t="str">
            <v>nzAA</v>
          </cell>
          <cell r="E4" t="str">
            <v>Auckland</v>
          </cell>
          <cell r="G4">
            <v>0</v>
          </cell>
          <cell r="H4" t="str">
            <v xml:space="preserve">  0-5t</v>
          </cell>
          <cell r="I4" t="str">
            <v>GenAviatn</v>
          </cell>
          <cell r="K4" t="str">
            <v>Budg12</v>
          </cell>
          <cell r="L4" t="str">
            <v>Current Budget 11/12</v>
          </cell>
        </row>
        <row r="5">
          <cell r="B5" t="str">
            <v>adcnzCH</v>
          </cell>
          <cell r="C5" t="str">
            <v>nzCH</v>
          </cell>
          <cell r="D5" t="str">
            <v>nzCH</v>
          </cell>
          <cell r="E5" t="str">
            <v>Christchurch</v>
          </cell>
          <cell r="G5">
            <v>5</v>
          </cell>
          <cell r="H5" t="str">
            <v xml:space="preserve">  5-10t</v>
          </cell>
          <cell r="I5" t="str">
            <v>Turboprop</v>
          </cell>
          <cell r="K5" t="str">
            <v>CurLSP</v>
          </cell>
          <cell r="L5" t="str">
            <v>"Current"-Prices Location-Specific</v>
          </cell>
        </row>
        <row r="6">
          <cell r="B6" t="str">
            <v>adcnzWN</v>
          </cell>
          <cell r="C6" t="str">
            <v>nzWN</v>
          </cell>
          <cell r="D6" t="str">
            <v>nzWN</v>
          </cell>
          <cell r="E6" t="str">
            <v>Wellington</v>
          </cell>
          <cell r="G6">
            <v>10</v>
          </cell>
          <cell r="H6" t="str">
            <v xml:space="preserve"> 10-15t</v>
          </cell>
          <cell r="I6" t="str">
            <v>Turboprop</v>
          </cell>
          <cell r="K6" t="str">
            <v>CurNet</v>
          </cell>
          <cell r="L6" t="str">
            <v>"Current"-Prices Network-Groups</v>
          </cell>
        </row>
        <row r="7">
          <cell r="B7" t="str">
            <v>adcnzQN</v>
          </cell>
          <cell r="C7" t="str">
            <v>nzQN</v>
          </cell>
          <cell r="D7" t="str">
            <v>nzQN</v>
          </cell>
          <cell r="E7" t="str">
            <v>Queenstown</v>
          </cell>
          <cell r="G7">
            <v>15</v>
          </cell>
          <cell r="H7" t="str">
            <v xml:space="preserve"> 15-20t</v>
          </cell>
          <cell r="I7" t="str">
            <v>Turboprop</v>
          </cell>
          <cell r="K7" t="str">
            <v>NewLSP</v>
          </cell>
          <cell r="L7" t="str">
            <v>JoinGA-Prices Location-Specific</v>
          </cell>
        </row>
        <row r="8">
          <cell r="B8" t="str">
            <v>adcnzMF</v>
          </cell>
          <cell r="C8" t="str">
            <v>nzMF</v>
          </cell>
          <cell r="D8" t="str">
            <v>nzMF</v>
          </cell>
          <cell r="E8" t="str">
            <v>MilfordSound</v>
          </cell>
          <cell r="G8">
            <v>20</v>
          </cell>
          <cell r="H8" t="str">
            <v xml:space="preserve"> 20-25t</v>
          </cell>
          <cell r="I8" t="str">
            <v>Turboprop</v>
          </cell>
          <cell r="K8" t="str">
            <v>NewNet</v>
          </cell>
          <cell r="L8" t="str">
            <v>JoinGA-Prices Network-Groups</v>
          </cell>
        </row>
        <row r="9">
          <cell r="B9" t="str">
            <v>adcnzPP</v>
          </cell>
          <cell r="C9" t="str">
            <v>nzPP</v>
          </cell>
          <cell r="D9" t="str">
            <v>nzPP</v>
          </cell>
          <cell r="E9" t="str">
            <v>Paraparaumu</v>
          </cell>
          <cell r="G9">
            <v>25</v>
          </cell>
          <cell r="H9" t="str">
            <v xml:space="preserve"> 25-30t</v>
          </cell>
          <cell r="I9" t="str">
            <v>Turboprop</v>
          </cell>
        </row>
        <row r="10">
          <cell r="B10" t="str">
            <v>adcnzNS</v>
          </cell>
          <cell r="C10" t="str">
            <v>nzNS</v>
          </cell>
          <cell r="D10" t="str">
            <v>Group1</v>
          </cell>
          <cell r="E10" t="str">
            <v>Nelson</v>
          </cell>
          <cell r="G10">
            <v>30</v>
          </cell>
          <cell r="H10" t="str">
            <v xml:space="preserve"> 30-40t</v>
          </cell>
          <cell r="I10" t="str">
            <v>NarrowJet</v>
          </cell>
        </row>
        <row r="11">
          <cell r="B11" t="str">
            <v>adcnzPM</v>
          </cell>
          <cell r="C11" t="str">
            <v>nzPM</v>
          </cell>
          <cell r="D11" t="str">
            <v>Group1</v>
          </cell>
          <cell r="E11" t="str">
            <v>PalmerstonNorth</v>
          </cell>
          <cell r="G11">
            <v>40</v>
          </cell>
          <cell r="H11" t="str">
            <v xml:space="preserve"> 40-50t</v>
          </cell>
          <cell r="I11" t="str">
            <v>NarrowJet</v>
          </cell>
        </row>
        <row r="12">
          <cell r="B12" t="str">
            <v>adcnzTG</v>
          </cell>
          <cell r="C12" t="str">
            <v>nzTG</v>
          </cell>
          <cell r="D12" t="str">
            <v>Group1</v>
          </cell>
          <cell r="E12" t="str">
            <v>Tauranga</v>
          </cell>
          <cell r="G12">
            <v>50</v>
          </cell>
          <cell r="H12" t="str">
            <v xml:space="preserve"> 50-60t</v>
          </cell>
          <cell r="I12" t="str">
            <v>NarrowJet</v>
          </cell>
          <cell r="K12" t="str">
            <v>Auckland</v>
          </cell>
          <cell r="L12" t="str">
            <v>nzAA</v>
          </cell>
          <cell r="M12" t="str">
            <v>nzAA</v>
          </cell>
          <cell r="N12" t="str">
            <v>nzAA</v>
          </cell>
          <cell r="O12" t="str">
            <v>GroupA</v>
          </cell>
        </row>
        <row r="13">
          <cell r="B13" t="str">
            <v>adcnzHN</v>
          </cell>
          <cell r="C13" t="str">
            <v>nzHN</v>
          </cell>
          <cell r="D13" t="str">
            <v>Group1</v>
          </cell>
          <cell r="E13" t="str">
            <v>Hamilton</v>
          </cell>
          <cell r="G13">
            <v>60</v>
          </cell>
          <cell r="H13" t="str">
            <v xml:space="preserve"> 60-70t</v>
          </cell>
          <cell r="I13" t="str">
            <v>NarrowJet</v>
          </cell>
          <cell r="K13" t="str">
            <v>Christchurch</v>
          </cell>
          <cell r="L13" t="str">
            <v>nzCH</v>
          </cell>
          <cell r="M13" t="str">
            <v>nzCH</v>
          </cell>
          <cell r="N13" t="str">
            <v>nzCH</v>
          </cell>
          <cell r="O13" t="str">
            <v>GroupA</v>
          </cell>
        </row>
        <row r="14">
          <cell r="B14" t="str">
            <v>adcnzDN</v>
          </cell>
          <cell r="C14" t="str">
            <v>nzDN</v>
          </cell>
          <cell r="D14" t="str">
            <v>Group2</v>
          </cell>
          <cell r="E14" t="str">
            <v>Dunedin</v>
          </cell>
          <cell r="G14">
            <v>70</v>
          </cell>
          <cell r="H14" t="str">
            <v xml:space="preserve"> 70-80t</v>
          </cell>
          <cell r="I14" t="str">
            <v>NarrowJet</v>
          </cell>
          <cell r="K14" t="str">
            <v>Dunedin</v>
          </cell>
          <cell r="L14" t="str">
            <v>nzDN</v>
          </cell>
          <cell r="M14" t="str">
            <v>Group2</v>
          </cell>
          <cell r="N14" t="str">
            <v>Attend</v>
          </cell>
          <cell r="O14" t="str">
            <v>Attend</v>
          </cell>
        </row>
        <row r="15">
          <cell r="B15" t="str">
            <v>adcnzGS</v>
          </cell>
          <cell r="C15" t="str">
            <v>nzGS</v>
          </cell>
          <cell r="D15" t="str">
            <v>Group2</v>
          </cell>
          <cell r="E15" t="str">
            <v>Gisborne</v>
          </cell>
          <cell r="G15">
            <v>80</v>
          </cell>
          <cell r="H15" t="str">
            <v xml:space="preserve"> 80-90t</v>
          </cell>
          <cell r="I15" t="str">
            <v>NarrowJet</v>
          </cell>
          <cell r="K15" t="str">
            <v>Gisborne</v>
          </cell>
          <cell r="L15" t="str">
            <v>nzGS</v>
          </cell>
          <cell r="M15" t="str">
            <v>Group2</v>
          </cell>
          <cell r="N15" t="str">
            <v>Attend</v>
          </cell>
          <cell r="O15" t="str">
            <v>Attend</v>
          </cell>
        </row>
        <row r="16">
          <cell r="B16" t="str">
            <v>adcnzNP</v>
          </cell>
          <cell r="C16" t="str">
            <v>nzNP</v>
          </cell>
          <cell r="D16" t="str">
            <v>Group2</v>
          </cell>
          <cell r="E16" t="str">
            <v>NewPlymouth</v>
          </cell>
          <cell r="G16">
            <v>90</v>
          </cell>
          <cell r="H16" t="str">
            <v xml:space="preserve"> 90-100t</v>
          </cell>
          <cell r="I16" t="str">
            <v>NarrowJet</v>
          </cell>
          <cell r="K16" t="str">
            <v>Hamilton</v>
          </cell>
          <cell r="L16" t="str">
            <v>nzHN</v>
          </cell>
          <cell r="M16" t="str">
            <v>Group1</v>
          </cell>
          <cell r="N16" t="str">
            <v>Attend</v>
          </cell>
          <cell r="O16" t="str">
            <v>Attend</v>
          </cell>
        </row>
        <row r="17">
          <cell r="B17" t="str">
            <v>adcnzNR</v>
          </cell>
          <cell r="C17" t="str">
            <v>nzNR</v>
          </cell>
          <cell r="D17" t="str">
            <v>Group2</v>
          </cell>
          <cell r="E17" t="str">
            <v>Napier</v>
          </cell>
          <cell r="G17">
            <v>100</v>
          </cell>
          <cell r="H17" t="str">
            <v>100-150t</v>
          </cell>
          <cell r="I17" t="str">
            <v>WideJet</v>
          </cell>
          <cell r="K17" t="str">
            <v>Invercargill</v>
          </cell>
          <cell r="L17" t="str">
            <v>nzNV</v>
          </cell>
          <cell r="M17" t="str">
            <v>Group2</v>
          </cell>
          <cell r="N17" t="str">
            <v>Attend</v>
          </cell>
          <cell r="O17" t="str">
            <v>Attend</v>
          </cell>
        </row>
        <row r="18">
          <cell r="B18" t="str">
            <v>adcnzNV</v>
          </cell>
          <cell r="C18" t="str">
            <v>nzNV</v>
          </cell>
          <cell r="D18" t="str">
            <v>Group2</v>
          </cell>
          <cell r="E18" t="str">
            <v>Invercargill</v>
          </cell>
          <cell r="G18">
            <v>150</v>
          </cell>
          <cell r="H18" t="str">
            <v>150-200t</v>
          </cell>
          <cell r="I18" t="str">
            <v>WideJet</v>
          </cell>
          <cell r="K18" t="str">
            <v>MilfordSound</v>
          </cell>
          <cell r="L18" t="str">
            <v>nzMF</v>
          </cell>
          <cell r="M18" t="str">
            <v>nzMF</v>
          </cell>
          <cell r="N18" t="str">
            <v>blank</v>
          </cell>
          <cell r="O18" t="str">
            <v>blank</v>
          </cell>
        </row>
        <row r="19">
          <cell r="B19" t="str">
            <v>adcnzRO</v>
          </cell>
          <cell r="C19" t="str">
            <v>nzRO</v>
          </cell>
          <cell r="D19" t="str">
            <v>Group2</v>
          </cell>
          <cell r="E19" t="str">
            <v>Rotorua</v>
          </cell>
          <cell r="G19">
            <v>200</v>
          </cell>
          <cell r="H19" t="str">
            <v>200-250t</v>
          </cell>
          <cell r="I19" t="str">
            <v>WideJet</v>
          </cell>
          <cell r="K19" t="str">
            <v>Napier</v>
          </cell>
          <cell r="L19" t="str">
            <v>nzNR</v>
          </cell>
          <cell r="M19" t="str">
            <v>Group2</v>
          </cell>
          <cell r="N19" t="str">
            <v>Attend</v>
          </cell>
          <cell r="O19" t="str">
            <v>Attend</v>
          </cell>
        </row>
        <row r="20">
          <cell r="B20" t="str">
            <v>adcnzWB</v>
          </cell>
          <cell r="C20" t="str">
            <v>nzWB</v>
          </cell>
          <cell r="D20" t="str">
            <v>Group2</v>
          </cell>
          <cell r="E20" t="str">
            <v>Woodbourne</v>
          </cell>
          <cell r="G20">
            <v>250</v>
          </cell>
          <cell r="H20" t="str">
            <v>250-300t</v>
          </cell>
          <cell r="I20" t="str">
            <v>WideJet</v>
          </cell>
          <cell r="K20" t="str">
            <v>Nelson</v>
          </cell>
          <cell r="L20" t="str">
            <v>nzNS</v>
          </cell>
          <cell r="M20" t="str">
            <v>Group1</v>
          </cell>
          <cell r="N20" t="str">
            <v>Attend</v>
          </cell>
          <cell r="O20" t="str">
            <v>Attend</v>
          </cell>
        </row>
        <row r="21">
          <cell r="B21" t="str">
            <v>appnzAA</v>
          </cell>
          <cell r="C21" t="str">
            <v>nzAA</v>
          </cell>
          <cell r="D21" t="str">
            <v>GroupA</v>
          </cell>
          <cell r="E21" t="str">
            <v>Auckland</v>
          </cell>
          <cell r="G21">
            <v>300</v>
          </cell>
          <cell r="H21" t="str">
            <v>300-350t</v>
          </cell>
          <cell r="I21" t="str">
            <v>WideJet</v>
          </cell>
          <cell r="K21" t="str">
            <v>NewPlymouth</v>
          </cell>
          <cell r="L21" t="str">
            <v>nzNP</v>
          </cell>
          <cell r="M21" t="str">
            <v>Group2</v>
          </cell>
          <cell r="N21" t="str">
            <v>Attend</v>
          </cell>
          <cell r="O21" t="str">
            <v>Attend</v>
          </cell>
        </row>
        <row r="22">
          <cell r="B22" t="str">
            <v>appnzCH</v>
          </cell>
          <cell r="C22" t="str">
            <v>nzCH</v>
          </cell>
          <cell r="D22" t="str">
            <v>GroupA</v>
          </cell>
          <cell r="E22" t="str">
            <v>Christchurch</v>
          </cell>
          <cell r="G22">
            <v>350</v>
          </cell>
          <cell r="H22" t="str">
            <v>350-400t</v>
          </cell>
          <cell r="I22" t="str">
            <v>WideJet</v>
          </cell>
          <cell r="K22" t="str">
            <v>PalmerstonNorth</v>
          </cell>
          <cell r="L22" t="str">
            <v>nzPM</v>
          </cell>
          <cell r="M22" t="str">
            <v>Group1</v>
          </cell>
          <cell r="N22" t="str">
            <v>Attend</v>
          </cell>
          <cell r="O22" t="str">
            <v>Attend</v>
          </cell>
        </row>
        <row r="23">
          <cell r="B23" t="str">
            <v>appnzWN</v>
          </cell>
          <cell r="C23" t="str">
            <v>nzWN</v>
          </cell>
          <cell r="D23" t="str">
            <v>GroupA</v>
          </cell>
          <cell r="E23" t="str">
            <v>Wellington</v>
          </cell>
          <cell r="G23">
            <v>400</v>
          </cell>
          <cell r="H23" t="str">
            <v>400-450t</v>
          </cell>
          <cell r="I23" t="str">
            <v>WideJet</v>
          </cell>
          <cell r="K23" t="str">
            <v>Paraparaumu</v>
          </cell>
          <cell r="L23" t="str">
            <v>nzPP</v>
          </cell>
          <cell r="M23" t="str">
            <v>nzPP</v>
          </cell>
          <cell r="N23" t="str">
            <v>UnAttend</v>
          </cell>
          <cell r="O23" t="str">
            <v>UnAttend</v>
          </cell>
        </row>
        <row r="24">
          <cell r="B24" t="str">
            <v>appnzDN</v>
          </cell>
          <cell r="C24" t="str">
            <v>Attend</v>
          </cell>
          <cell r="D24" t="str">
            <v>Attend</v>
          </cell>
          <cell r="E24" t="str">
            <v>Dunedin</v>
          </cell>
          <cell r="G24">
            <v>450</v>
          </cell>
          <cell r="H24" t="str">
            <v>450-500t</v>
          </cell>
          <cell r="I24" t="str">
            <v>WideJet</v>
          </cell>
          <cell r="K24" t="str">
            <v>Queenstown</v>
          </cell>
          <cell r="L24" t="str">
            <v>nzQN</v>
          </cell>
          <cell r="M24" t="str">
            <v>nzQN</v>
          </cell>
          <cell r="N24" t="str">
            <v>Attend</v>
          </cell>
          <cell r="O24" t="str">
            <v>Attend</v>
          </cell>
        </row>
        <row r="25">
          <cell r="B25" t="str">
            <v>appnzHN</v>
          </cell>
          <cell r="C25" t="str">
            <v>Attend</v>
          </cell>
          <cell r="D25" t="str">
            <v>Attend</v>
          </cell>
          <cell r="E25" t="str">
            <v>Hamilton</v>
          </cell>
          <cell r="G25">
            <v>500</v>
          </cell>
          <cell r="H25" t="str">
            <v>500-550t</v>
          </cell>
          <cell r="I25" t="str">
            <v>WideJet</v>
          </cell>
          <cell r="K25" t="str">
            <v>Rotorua</v>
          </cell>
          <cell r="L25" t="str">
            <v>nzRO</v>
          </cell>
          <cell r="M25" t="str">
            <v>Group2</v>
          </cell>
          <cell r="N25" t="str">
            <v>Attend</v>
          </cell>
          <cell r="O25" t="str">
            <v>Attend</v>
          </cell>
        </row>
        <row r="26">
          <cell r="B26" t="str">
            <v>appnzNS</v>
          </cell>
          <cell r="C26" t="str">
            <v>Attend</v>
          </cell>
          <cell r="D26" t="str">
            <v>Attend</v>
          </cell>
          <cell r="E26" t="str">
            <v>Nelson</v>
          </cell>
          <cell r="G26">
            <v>550</v>
          </cell>
          <cell r="H26" t="str">
            <v>550-600t</v>
          </cell>
          <cell r="I26" t="str">
            <v>WideJet</v>
          </cell>
          <cell r="K26" t="str">
            <v>Tauranga</v>
          </cell>
          <cell r="L26" t="str">
            <v>nzTG</v>
          </cell>
          <cell r="M26" t="str">
            <v>Group1</v>
          </cell>
          <cell r="N26" t="str">
            <v>Attend</v>
          </cell>
          <cell r="O26" t="str">
            <v>Attend</v>
          </cell>
        </row>
        <row r="27">
          <cell r="B27" t="str">
            <v>appnzPM</v>
          </cell>
          <cell r="C27" t="str">
            <v>Attend</v>
          </cell>
          <cell r="D27" t="str">
            <v>Attend</v>
          </cell>
          <cell r="E27" t="str">
            <v>PalmerstonNorth</v>
          </cell>
          <cell r="G27">
            <v>600</v>
          </cell>
          <cell r="H27" t="str">
            <v>600-t</v>
          </cell>
          <cell r="I27" t="str">
            <v>WideJet</v>
          </cell>
          <cell r="K27" t="str">
            <v>Wellington</v>
          </cell>
          <cell r="L27" t="str">
            <v>nzWN</v>
          </cell>
          <cell r="M27" t="str">
            <v>nzWN</v>
          </cell>
          <cell r="N27" t="str">
            <v>nzWN</v>
          </cell>
          <cell r="O27" t="str">
            <v>GroupA</v>
          </cell>
        </row>
        <row r="28">
          <cell r="B28" t="str">
            <v>appnzQN</v>
          </cell>
          <cell r="C28" t="str">
            <v>Attend</v>
          </cell>
          <cell r="D28" t="str">
            <v>Attend</v>
          </cell>
          <cell r="E28" t="str">
            <v>Queenstown</v>
          </cell>
          <cell r="K28" t="str">
            <v>Woodbourne</v>
          </cell>
          <cell r="L28" t="str">
            <v>nzWB</v>
          </cell>
          <cell r="M28" t="str">
            <v>Group2</v>
          </cell>
          <cell r="N28" t="str">
            <v>Attend</v>
          </cell>
          <cell r="O28" t="str">
            <v>Attend</v>
          </cell>
        </row>
        <row r="29">
          <cell r="B29" t="str">
            <v>appnzNP</v>
          </cell>
          <cell r="C29" t="str">
            <v>Attend</v>
          </cell>
          <cell r="D29" t="str">
            <v>Attend</v>
          </cell>
          <cell r="E29" t="str">
            <v>NewPlymouth</v>
          </cell>
        </row>
        <row r="30">
          <cell r="B30" t="str">
            <v>appnzNR</v>
          </cell>
          <cell r="C30" t="str">
            <v>Attend</v>
          </cell>
          <cell r="D30" t="str">
            <v>Attend</v>
          </cell>
          <cell r="E30" t="str">
            <v>Napier</v>
          </cell>
        </row>
        <row r="31">
          <cell r="B31" t="str">
            <v>appnzRO</v>
          </cell>
          <cell r="C31" t="str">
            <v>Attend</v>
          </cell>
          <cell r="D31" t="str">
            <v>Attend</v>
          </cell>
          <cell r="E31" t="str">
            <v>Rotorua</v>
          </cell>
        </row>
        <row r="32">
          <cell r="B32" t="str">
            <v>appnzTG</v>
          </cell>
          <cell r="C32" t="str">
            <v>Attend</v>
          </cell>
          <cell r="D32" t="str">
            <v>Attend</v>
          </cell>
          <cell r="E32" t="str">
            <v>Tauranga</v>
          </cell>
        </row>
        <row r="33">
          <cell r="B33" t="str">
            <v>appnzWB</v>
          </cell>
          <cell r="C33" t="str">
            <v>Attend</v>
          </cell>
          <cell r="D33" t="str">
            <v>Attend</v>
          </cell>
          <cell r="E33" t="str">
            <v>Woodbourne</v>
          </cell>
        </row>
        <row r="34">
          <cell r="B34" t="str">
            <v>appnzGS</v>
          </cell>
          <cell r="C34" t="str">
            <v>Attend</v>
          </cell>
          <cell r="D34" t="str">
            <v>Attend</v>
          </cell>
          <cell r="E34" t="str">
            <v>Gisborne</v>
          </cell>
        </row>
        <row r="35">
          <cell r="B35" t="str">
            <v>appnzNV</v>
          </cell>
          <cell r="C35" t="str">
            <v>Attend</v>
          </cell>
          <cell r="D35" t="str">
            <v>Attend</v>
          </cell>
          <cell r="E35" t="str">
            <v>Invercargill</v>
          </cell>
        </row>
        <row r="36">
          <cell r="B36" t="str">
            <v>appnzMF</v>
          </cell>
          <cell r="C36" t="str">
            <v>blank</v>
          </cell>
          <cell r="D36" t="str">
            <v>blank</v>
          </cell>
          <cell r="E36" t="str">
            <v>MilfordSound</v>
          </cell>
        </row>
        <row r="37">
          <cell r="B37" t="str">
            <v>appnzPP</v>
          </cell>
          <cell r="C37" t="str">
            <v>UnAttend</v>
          </cell>
          <cell r="D37" t="str">
            <v>UnAttend</v>
          </cell>
          <cell r="E37" t="str">
            <v>Paraparaumu</v>
          </cell>
        </row>
        <row r="38">
          <cell r="B38" t="str">
            <v>appBish</v>
          </cell>
          <cell r="C38" t="str">
            <v>UnAttend</v>
          </cell>
          <cell r="D38" t="str">
            <v>UnAttend</v>
          </cell>
          <cell r="E38" t="str">
            <v>x</v>
          </cell>
        </row>
        <row r="39">
          <cell r="B39" t="str">
            <v>appnzAP</v>
          </cell>
          <cell r="C39" t="str">
            <v>UnAttend</v>
          </cell>
          <cell r="D39" t="str">
            <v>UnAttend</v>
          </cell>
          <cell r="E39" t="str">
            <v>x</v>
          </cell>
        </row>
        <row r="40">
          <cell r="B40" t="str">
            <v>appnzAR</v>
          </cell>
          <cell r="C40" t="str">
            <v>UnAttend</v>
          </cell>
          <cell r="D40" t="str">
            <v>UnAttend</v>
          </cell>
          <cell r="E40" t="str">
            <v>x</v>
          </cell>
        </row>
        <row r="41">
          <cell r="B41" t="str">
            <v>appnzFI</v>
          </cell>
          <cell r="C41" t="str">
            <v>UnAttend</v>
          </cell>
          <cell r="D41" t="str">
            <v>UnAttend</v>
          </cell>
          <cell r="E41" t="str">
            <v>x</v>
          </cell>
        </row>
        <row r="42">
          <cell r="B42" t="str">
            <v>appnzHK</v>
          </cell>
          <cell r="C42" t="str">
            <v>UnAttend</v>
          </cell>
          <cell r="D42" t="str">
            <v>UnAttend</v>
          </cell>
          <cell r="E42" t="str">
            <v>x</v>
          </cell>
        </row>
        <row r="43">
          <cell r="B43" t="str">
            <v>appnzHS</v>
          </cell>
          <cell r="C43" t="str">
            <v>UnAttend</v>
          </cell>
          <cell r="D43" t="str">
            <v>UnAttend</v>
          </cell>
          <cell r="E43" t="str">
            <v>x</v>
          </cell>
        </row>
        <row r="44">
          <cell r="B44" t="str">
            <v>appnzKK</v>
          </cell>
          <cell r="C44" t="str">
            <v>UnAttend</v>
          </cell>
          <cell r="D44" t="str">
            <v>UnAttend</v>
          </cell>
          <cell r="E44" t="str">
            <v>x</v>
          </cell>
        </row>
        <row r="45">
          <cell r="B45" t="str">
            <v>appnzKT</v>
          </cell>
          <cell r="C45" t="str">
            <v>UnAttend</v>
          </cell>
          <cell r="D45" t="str">
            <v>UnAttend</v>
          </cell>
          <cell r="E45" t="str">
            <v>x</v>
          </cell>
        </row>
        <row r="46">
          <cell r="B46" t="str">
            <v>appnzMS</v>
          </cell>
          <cell r="C46" t="str">
            <v>UnAttend</v>
          </cell>
          <cell r="D46" t="str">
            <v>UnAttend</v>
          </cell>
          <cell r="E46" t="str">
            <v>x</v>
          </cell>
        </row>
        <row r="47">
          <cell r="B47" t="str">
            <v>appnzNE</v>
          </cell>
          <cell r="C47" t="str">
            <v>UnAttend</v>
          </cell>
          <cell r="D47" t="str">
            <v>UnAttend</v>
          </cell>
          <cell r="E47" t="str">
            <v>x</v>
          </cell>
        </row>
        <row r="48">
          <cell r="B48" t="str">
            <v>appnzOH</v>
          </cell>
          <cell r="C48" t="str">
            <v>UnAttend</v>
          </cell>
          <cell r="D48" t="str">
            <v>UnAttend</v>
          </cell>
          <cell r="E48" t="str">
            <v>x</v>
          </cell>
        </row>
        <row r="49">
          <cell r="B49" t="str">
            <v>appnzTU</v>
          </cell>
          <cell r="C49" t="str">
            <v>UnAttend</v>
          </cell>
          <cell r="D49" t="str">
            <v>UnAttend</v>
          </cell>
          <cell r="E49" t="str">
            <v>x</v>
          </cell>
        </row>
        <row r="50">
          <cell r="B50" t="str">
            <v>appnzWF</v>
          </cell>
          <cell r="C50" t="str">
            <v>UnAttend</v>
          </cell>
          <cell r="D50" t="str">
            <v>UnAttend</v>
          </cell>
          <cell r="E50" t="str">
            <v>x</v>
          </cell>
        </row>
        <row r="51">
          <cell r="B51" t="str">
            <v>appnzWK</v>
          </cell>
          <cell r="C51" t="str">
            <v>UnAttend</v>
          </cell>
          <cell r="D51" t="str">
            <v>UnAttend</v>
          </cell>
          <cell r="E51" t="str">
            <v>x</v>
          </cell>
        </row>
        <row r="52">
          <cell r="B52" t="str">
            <v>appnzWO</v>
          </cell>
          <cell r="C52" t="str">
            <v>UnAttend</v>
          </cell>
          <cell r="D52" t="str">
            <v>UnAttend</v>
          </cell>
          <cell r="E52" t="str">
            <v>x</v>
          </cell>
        </row>
        <row r="53">
          <cell r="B53" t="str">
            <v>appnzWP</v>
          </cell>
          <cell r="C53" t="str">
            <v>UnAttend</v>
          </cell>
          <cell r="D53" t="str">
            <v>UnAttend</v>
          </cell>
          <cell r="E53" t="str">
            <v>x</v>
          </cell>
        </row>
        <row r="54">
          <cell r="B54" t="str">
            <v>appnzWR</v>
          </cell>
          <cell r="C54" t="str">
            <v>UnAttend</v>
          </cell>
          <cell r="D54" t="str">
            <v>UnAttend</v>
          </cell>
          <cell r="E54" t="str">
            <v>x</v>
          </cell>
        </row>
        <row r="55">
          <cell r="B55" t="str">
            <v>appnzWS</v>
          </cell>
          <cell r="C55" t="str">
            <v>UnAttend</v>
          </cell>
          <cell r="D55" t="str">
            <v>UnAttend</v>
          </cell>
          <cell r="E55" t="str">
            <v>x</v>
          </cell>
        </row>
        <row r="56">
          <cell r="B56" t="str">
            <v>appnzWU</v>
          </cell>
          <cell r="C56" t="str">
            <v>UnAttend</v>
          </cell>
          <cell r="D56" t="str">
            <v>UnAttend</v>
          </cell>
          <cell r="E56" t="str">
            <v>x</v>
          </cell>
        </row>
        <row r="57">
          <cell r="B57" t="str">
            <v>appnzWU</v>
          </cell>
          <cell r="C57" t="str">
            <v>UnAttend</v>
          </cell>
          <cell r="D57" t="str">
            <v>UnAttend</v>
          </cell>
          <cell r="E57" t="str">
            <v>x</v>
          </cell>
        </row>
        <row r="58">
          <cell r="B58" t="str">
            <v>apxnzIR</v>
          </cell>
          <cell r="C58" t="str">
            <v>blank</v>
          </cell>
          <cell r="D58" t="str">
            <v>blank</v>
          </cell>
          <cell r="E58" t="str">
            <v>x</v>
          </cell>
        </row>
      </sheetData>
      <sheetData sheetId="1">
        <row r="3">
          <cell r="A3" t="str">
            <v>Lookup</v>
          </cell>
          <cell r="B3" t="str">
            <v>Flag</v>
          </cell>
          <cell r="C3" t="str">
            <v>TypeAirport</v>
          </cell>
          <cell r="D3" t="str">
            <v>Base2</v>
          </cell>
          <cell r="E3" t="str">
            <v>Weight2</v>
          </cell>
          <cell r="F3" t="str">
            <v>Base3</v>
          </cell>
          <cell r="G3" t="str">
            <v>Weight3</v>
          </cell>
          <cell r="H3" t="str">
            <v>Base4</v>
          </cell>
          <cell r="I3" t="str">
            <v>Weight4</v>
          </cell>
          <cell r="J3" t="str">
            <v>Base5</v>
          </cell>
          <cell r="K3" t="str">
            <v>Weight5</v>
          </cell>
          <cell r="L3" t="str">
            <v>Base6</v>
          </cell>
          <cell r="M3" t="str">
            <v>Weight6</v>
          </cell>
          <cell r="N3" t="str">
            <v>Base7</v>
          </cell>
          <cell r="O3" t="str">
            <v>Weight7</v>
          </cell>
          <cell r="P3" t="str">
            <v>Base8</v>
          </cell>
          <cell r="Q3" t="str">
            <v>Weight8</v>
          </cell>
          <cell r="R3" t="str">
            <v>Base30</v>
          </cell>
          <cell r="S3" t="str">
            <v>Weight30</v>
          </cell>
          <cell r="T3" t="str">
            <v>Scale</v>
          </cell>
          <cell r="U3" t="str">
            <v>Notes</v>
          </cell>
          <cell r="V3">
            <v>0</v>
          </cell>
          <cell r="W3">
            <v>0</v>
          </cell>
          <cell r="X3">
            <v>0</v>
          </cell>
          <cell r="Y3">
            <v>0</v>
          </cell>
          <cell r="Z3">
            <v>0</v>
          </cell>
          <cell r="AA3">
            <v>0</v>
          </cell>
        </row>
        <row r="4">
          <cell r="A4" t="str">
            <v xml:space="preserve">CurLSPADC -- AERODROME CHARGES:  BASE$  WEIGHT$/KG.  </v>
          </cell>
          <cell r="B4" t="str">
            <v>CurLSP</v>
          </cell>
          <cell r="C4" t="str">
            <v xml:space="preserve">ADC -- AERODROME CHARGES:  BASE$  WEIGHT$/KG.  </v>
          </cell>
          <cell r="D4">
            <v>0</v>
          </cell>
          <cell r="E4">
            <v>0</v>
          </cell>
          <cell r="F4">
            <v>0</v>
          </cell>
          <cell r="G4">
            <v>0</v>
          </cell>
          <cell r="H4">
            <v>0</v>
          </cell>
          <cell r="I4">
            <v>0</v>
          </cell>
          <cell r="J4">
            <v>0</v>
          </cell>
          <cell r="K4">
            <v>0</v>
          </cell>
          <cell r="L4" t="str">
            <v>"Current"-Prices Location-Specific</v>
          </cell>
          <cell r="M4">
            <v>0</v>
          </cell>
          <cell r="N4">
            <v>0</v>
          </cell>
          <cell r="O4">
            <v>0</v>
          </cell>
          <cell r="P4">
            <v>0</v>
          </cell>
          <cell r="Q4">
            <v>0</v>
          </cell>
          <cell r="R4">
            <v>0</v>
          </cell>
          <cell r="S4">
            <v>0</v>
          </cell>
          <cell r="T4" t="str">
            <v>dScale(col6) for Cols P:S</v>
          </cell>
          <cell r="U4">
            <v>0</v>
          </cell>
          <cell r="V4">
            <v>0</v>
          </cell>
          <cell r="W4">
            <v>0</v>
          </cell>
          <cell r="X4">
            <v>0</v>
          </cell>
          <cell r="Y4">
            <v>0</v>
          </cell>
          <cell r="Z4">
            <v>0</v>
          </cell>
          <cell r="AA4">
            <v>0</v>
          </cell>
        </row>
        <row r="5">
          <cell r="A5" t="str">
            <v>CurLSPAdcNZAA</v>
          </cell>
          <cell r="B5" t="str">
            <v>CurLSP</v>
          </cell>
          <cell r="C5" t="str">
            <v>AdcNZAA</v>
          </cell>
          <cell r="D5">
            <v>18.484851457811363</v>
          </cell>
          <cell r="E5">
            <v>2.2145665560703116</v>
          </cell>
          <cell r="F5">
            <v>18.484851457811363</v>
          </cell>
          <cell r="G5">
            <v>2.2145665560703116</v>
          </cell>
          <cell r="H5">
            <v>18.484851457811363</v>
          </cell>
          <cell r="I5">
            <v>2.2145665560703116</v>
          </cell>
          <cell r="J5">
            <v>18.484851457811363</v>
          </cell>
          <cell r="K5">
            <v>2.2145665560703116</v>
          </cell>
          <cell r="L5">
            <v>18.484851457811363</v>
          </cell>
          <cell r="M5">
            <v>2.2145665560703116</v>
          </cell>
          <cell r="N5">
            <v>18.484851457811363</v>
          </cell>
          <cell r="O5">
            <v>2.2145665560703116</v>
          </cell>
          <cell r="P5">
            <v>18.484851457811363</v>
          </cell>
          <cell r="Q5">
            <v>2.2145665560703116</v>
          </cell>
          <cell r="R5">
            <v>18.484851457811363</v>
          </cell>
          <cell r="S5">
            <v>0.36788921972270056</v>
          </cell>
          <cell r="T5">
            <v>1</v>
          </cell>
          <cell r="U5">
            <v>0</v>
          </cell>
          <cell r="V5">
            <v>0</v>
          </cell>
          <cell r="W5">
            <v>0</v>
          </cell>
          <cell r="X5">
            <v>0</v>
          </cell>
          <cell r="Y5">
            <v>0</v>
          </cell>
          <cell r="Z5">
            <v>0</v>
          </cell>
          <cell r="AA5">
            <v>0</v>
          </cell>
        </row>
        <row r="6">
          <cell r="A6" t="str">
            <v>CurLSPAdcNZCH</v>
          </cell>
          <cell r="B6" t="str">
            <v>CurLSP</v>
          </cell>
          <cell r="C6" t="str">
            <v>AdcNZCH</v>
          </cell>
          <cell r="D6">
            <v>32.678336395315874</v>
          </cell>
          <cell r="E6">
            <v>3.9150085167982338</v>
          </cell>
          <cell r="F6">
            <v>32.678336395315874</v>
          </cell>
          <cell r="G6">
            <v>3.9150085167982338</v>
          </cell>
          <cell r="H6">
            <v>32.678336395315874</v>
          </cell>
          <cell r="I6">
            <v>3.9150085167982338</v>
          </cell>
          <cell r="J6">
            <v>32.678336395315874</v>
          </cell>
          <cell r="K6">
            <v>3.9150085167982338</v>
          </cell>
          <cell r="L6">
            <v>32.678336395315874</v>
          </cell>
          <cell r="M6">
            <v>3.9150085167982338</v>
          </cell>
          <cell r="N6">
            <v>32.678336395315874</v>
          </cell>
          <cell r="O6">
            <v>3.9150085167982338</v>
          </cell>
          <cell r="P6">
            <v>32.678336395315874</v>
          </cell>
          <cell r="Q6">
            <v>3.9150085167982338</v>
          </cell>
          <cell r="R6">
            <v>32.678336395315874</v>
          </cell>
          <cell r="S6">
            <v>0.65037080258648239</v>
          </cell>
          <cell r="T6">
            <v>1</v>
          </cell>
          <cell r="U6" t="str">
            <v>ScaleMin=</v>
          </cell>
          <cell r="V6">
            <v>1</v>
          </cell>
          <cell r="W6">
            <v>0</v>
          </cell>
          <cell r="X6">
            <v>0</v>
          </cell>
          <cell r="Y6">
            <v>0</v>
          </cell>
          <cell r="Z6">
            <v>0</v>
          </cell>
          <cell r="AA6">
            <v>0</v>
          </cell>
        </row>
        <row r="7">
          <cell r="A7" t="str">
            <v>CurLSPAdcNZDN</v>
          </cell>
          <cell r="B7" t="str">
            <v>CurLSP</v>
          </cell>
          <cell r="C7" t="str">
            <v>AdcNZDN</v>
          </cell>
          <cell r="D7">
            <v>59.33728195571922</v>
          </cell>
          <cell r="E7">
            <v>7.1088675203673395</v>
          </cell>
          <cell r="F7">
            <v>59.33728195571922</v>
          </cell>
          <cell r="G7">
            <v>7.1088675203673395</v>
          </cell>
          <cell r="H7">
            <v>59.33728195571922</v>
          </cell>
          <cell r="I7">
            <v>7.1088675203673395</v>
          </cell>
          <cell r="J7">
            <v>59.33728195571922</v>
          </cell>
          <cell r="K7">
            <v>7.1088675203673395</v>
          </cell>
          <cell r="L7">
            <v>59.33728195571922</v>
          </cell>
          <cell r="M7">
            <v>7.1088675203673395</v>
          </cell>
          <cell r="N7">
            <v>59.33728195571922</v>
          </cell>
          <cell r="O7">
            <v>7.1088675203673395</v>
          </cell>
          <cell r="P7">
            <v>59.33728195571922</v>
          </cell>
          <cell r="Q7">
            <v>7.1088675203673395</v>
          </cell>
          <cell r="R7">
            <v>59.33728195571922</v>
          </cell>
          <cell r="S7">
            <v>1.1809424819549008</v>
          </cell>
          <cell r="T7">
            <v>1</v>
          </cell>
          <cell r="U7">
            <v>0</v>
          </cell>
          <cell r="V7">
            <v>0</v>
          </cell>
          <cell r="W7">
            <v>0</v>
          </cell>
          <cell r="X7">
            <v>0</v>
          </cell>
          <cell r="Y7">
            <v>0</v>
          </cell>
          <cell r="Z7">
            <v>0</v>
          </cell>
          <cell r="AA7">
            <v>0</v>
          </cell>
        </row>
        <row r="8">
          <cell r="A8" t="str">
            <v>CurLSPAdcNZGS</v>
          </cell>
          <cell r="B8" t="str">
            <v>CurLSP</v>
          </cell>
          <cell r="C8" t="str">
            <v>AdcNZGS</v>
          </cell>
          <cell r="D8">
            <v>87.322001868598448</v>
          </cell>
          <cell r="E8">
            <v>10.461560126066813</v>
          </cell>
          <cell r="F8">
            <v>87.322001868598448</v>
          </cell>
          <cell r="G8">
            <v>10.461560126066813</v>
          </cell>
          <cell r="H8">
            <v>87.322001868598448</v>
          </cell>
          <cell r="I8">
            <v>10.461560126066813</v>
          </cell>
          <cell r="J8">
            <v>87.322001868598448</v>
          </cell>
          <cell r="K8">
            <v>10.461560126066813</v>
          </cell>
          <cell r="L8">
            <v>87.322001868598448</v>
          </cell>
          <cell r="M8">
            <v>10.461560126066813</v>
          </cell>
          <cell r="N8">
            <v>87.322001868598448</v>
          </cell>
          <cell r="O8">
            <v>10.461560126066813</v>
          </cell>
          <cell r="P8">
            <v>87.322001868598448</v>
          </cell>
          <cell r="Q8">
            <v>10.461560126066813</v>
          </cell>
          <cell r="R8">
            <v>87.322001868598448</v>
          </cell>
          <cell r="S8">
            <v>1.7378999882894666</v>
          </cell>
          <cell r="T8">
            <v>1</v>
          </cell>
          <cell r="U8" t="str">
            <v>ScaleMax=</v>
          </cell>
          <cell r="V8">
            <v>1</v>
          </cell>
          <cell r="W8">
            <v>0</v>
          </cell>
          <cell r="X8">
            <v>0</v>
          </cell>
          <cell r="Y8">
            <v>0</v>
          </cell>
          <cell r="Z8">
            <v>0</v>
          </cell>
          <cell r="AA8">
            <v>0</v>
          </cell>
        </row>
        <row r="9">
          <cell r="A9" t="str">
            <v>CurLSPAdcNZHN</v>
          </cell>
          <cell r="B9" t="str">
            <v>CurLSP</v>
          </cell>
          <cell r="C9" t="str">
            <v>AdcNZHN</v>
          </cell>
          <cell r="D9">
            <v>121.16548058171318</v>
          </cell>
          <cell r="E9">
            <v>14.516157820303052</v>
          </cell>
          <cell r="F9">
            <v>121.16548058171318</v>
          </cell>
          <cell r="G9">
            <v>14.516157820303052</v>
          </cell>
          <cell r="H9">
            <v>121.16548058171318</v>
          </cell>
          <cell r="I9">
            <v>14.516157820303052</v>
          </cell>
          <cell r="J9">
            <v>121.16548058171318</v>
          </cell>
          <cell r="K9">
            <v>14.516157820303052</v>
          </cell>
          <cell r="L9">
            <v>121.16548058171318</v>
          </cell>
          <cell r="M9">
            <v>14.516157820303052</v>
          </cell>
          <cell r="N9">
            <v>121.16548058171318</v>
          </cell>
          <cell r="O9">
            <v>14.516157820303052</v>
          </cell>
          <cell r="P9">
            <v>121.16548058171318</v>
          </cell>
          <cell r="Q9">
            <v>14.516157820303052</v>
          </cell>
          <cell r="R9">
            <v>121.16548058171318</v>
          </cell>
          <cell r="S9">
            <v>2.4114596868829961</v>
          </cell>
          <cell r="T9">
            <v>1</v>
          </cell>
          <cell r="U9">
            <v>0</v>
          </cell>
          <cell r="V9">
            <v>0</v>
          </cell>
          <cell r="W9">
            <v>0</v>
          </cell>
          <cell r="X9">
            <v>0</v>
          </cell>
          <cell r="Y9">
            <v>0</v>
          </cell>
          <cell r="Z9">
            <v>0</v>
          </cell>
          <cell r="AA9">
            <v>0</v>
          </cell>
        </row>
        <row r="10">
          <cell r="A10" t="str">
            <v>CurLSPAdcNZNV</v>
          </cell>
          <cell r="B10" t="str">
            <v>CurLSP</v>
          </cell>
          <cell r="C10" t="str">
            <v>AdcNZNV</v>
          </cell>
          <cell r="D10">
            <v>74.087467161951636</v>
          </cell>
          <cell r="E10">
            <v>8.8760046233144987</v>
          </cell>
          <cell r="F10">
            <v>74.087467161951636</v>
          </cell>
          <cell r="G10">
            <v>8.8760046233144987</v>
          </cell>
          <cell r="H10">
            <v>74.087467161951636</v>
          </cell>
          <cell r="I10">
            <v>8.8760046233144987</v>
          </cell>
          <cell r="J10">
            <v>74.087467161951636</v>
          </cell>
          <cell r="K10">
            <v>8.8760046233144987</v>
          </cell>
          <cell r="L10">
            <v>74.087467161951636</v>
          </cell>
          <cell r="M10">
            <v>8.8760046233144987</v>
          </cell>
          <cell r="N10">
            <v>74.087467161951636</v>
          </cell>
          <cell r="O10">
            <v>8.8760046233144987</v>
          </cell>
          <cell r="P10">
            <v>74.087467161951636</v>
          </cell>
          <cell r="Q10">
            <v>8.8760046233144987</v>
          </cell>
          <cell r="R10">
            <v>74.087467161951636</v>
          </cell>
          <cell r="S10">
            <v>1.4745036251791843</v>
          </cell>
          <cell r="T10">
            <v>1</v>
          </cell>
          <cell r="U10" t="str">
            <v>ScaleDif=</v>
          </cell>
          <cell r="V10">
            <v>0</v>
          </cell>
          <cell r="W10">
            <v>0</v>
          </cell>
          <cell r="X10">
            <v>0</v>
          </cell>
          <cell r="Y10">
            <v>0</v>
          </cell>
          <cell r="Z10">
            <v>0</v>
          </cell>
          <cell r="AA10">
            <v>0</v>
          </cell>
        </row>
        <row r="11">
          <cell r="A11" t="str">
            <v>CurLSPAdcNZMF</v>
          </cell>
          <cell r="B11" t="str">
            <v>CurLSP</v>
          </cell>
          <cell r="C11" t="str">
            <v>AdcNZMF</v>
          </cell>
          <cell r="D11">
            <v>32.79000365655078</v>
          </cell>
          <cell r="E11">
            <v>3.9283867461393349</v>
          </cell>
          <cell r="F11">
            <v>32.79000365655078</v>
          </cell>
          <cell r="G11">
            <v>3.9283867461393349</v>
          </cell>
          <cell r="H11">
            <v>32.79000365655078</v>
          </cell>
          <cell r="I11">
            <v>3.9283867461393349</v>
          </cell>
          <cell r="J11">
            <v>32.79000365655078</v>
          </cell>
          <cell r="K11">
            <v>3.9283867461393349</v>
          </cell>
          <cell r="L11">
            <v>32.79000365655078</v>
          </cell>
          <cell r="M11">
            <v>3.9283867461393349</v>
          </cell>
          <cell r="N11">
            <v>32.79000365655078</v>
          </cell>
          <cell r="O11">
            <v>3.9283867461393349</v>
          </cell>
          <cell r="P11">
            <v>32.79000365655078</v>
          </cell>
          <cell r="Q11">
            <v>3.9283867461393349</v>
          </cell>
          <cell r="R11">
            <v>32.79000365655078</v>
          </cell>
          <cell r="S11">
            <v>0.65259322680763598</v>
          </cell>
          <cell r="T11">
            <v>1</v>
          </cell>
          <cell r="U11">
            <v>0</v>
          </cell>
          <cell r="V11">
            <v>0</v>
          </cell>
          <cell r="W11">
            <v>0</v>
          </cell>
          <cell r="X11">
            <v>0</v>
          </cell>
          <cell r="Y11">
            <v>0</v>
          </cell>
          <cell r="Z11">
            <v>0</v>
          </cell>
          <cell r="AA11">
            <v>0</v>
          </cell>
        </row>
        <row r="12">
          <cell r="A12" t="str">
            <v>CurLSPAdcNZNR</v>
          </cell>
          <cell r="B12" t="str">
            <v>CurLSP</v>
          </cell>
          <cell r="C12" t="str">
            <v>AdcNZNR</v>
          </cell>
          <cell r="D12">
            <v>58.877162062596099</v>
          </cell>
          <cell r="E12">
            <v>7.0537431321936648</v>
          </cell>
          <cell r="F12">
            <v>58.877162062596099</v>
          </cell>
          <cell r="G12">
            <v>7.0537431321936648</v>
          </cell>
          <cell r="H12">
            <v>58.877162062596099</v>
          </cell>
          <cell r="I12">
            <v>7.0537431321936648</v>
          </cell>
          <cell r="J12">
            <v>58.877162062596099</v>
          </cell>
          <cell r="K12">
            <v>7.0537431321936648</v>
          </cell>
          <cell r="L12">
            <v>58.877162062596099</v>
          </cell>
          <cell r="M12">
            <v>7.0537431321936648</v>
          </cell>
          <cell r="N12">
            <v>58.877162062596099</v>
          </cell>
          <cell r="O12">
            <v>7.0537431321936648</v>
          </cell>
          <cell r="P12">
            <v>58.877162062596099</v>
          </cell>
          <cell r="Q12">
            <v>7.0537431321936648</v>
          </cell>
          <cell r="R12">
            <v>58.877162062596099</v>
          </cell>
          <cell r="S12">
            <v>1.1717850835929882</v>
          </cell>
          <cell r="T12">
            <v>1</v>
          </cell>
          <cell r="U12">
            <v>0</v>
          </cell>
          <cell r="V12">
            <v>0</v>
          </cell>
          <cell r="W12">
            <v>0</v>
          </cell>
          <cell r="X12">
            <v>0</v>
          </cell>
          <cell r="Y12">
            <v>0</v>
          </cell>
          <cell r="Z12">
            <v>0</v>
          </cell>
          <cell r="AA12">
            <v>0</v>
          </cell>
        </row>
        <row r="13">
          <cell r="A13" t="str">
            <v>CurLSPAdcNZNS</v>
          </cell>
          <cell r="B13" t="str">
            <v>CurLSP</v>
          </cell>
          <cell r="C13" t="str">
            <v>AdcNZNS</v>
          </cell>
          <cell r="D13">
            <v>44.185361680593019</v>
          </cell>
          <cell r="E13">
            <v>5.2936007881395071</v>
          </cell>
          <cell r="F13">
            <v>44.185361680593019</v>
          </cell>
          <cell r="G13">
            <v>5.2936007881395071</v>
          </cell>
          <cell r="H13">
            <v>44.185361680593019</v>
          </cell>
          <cell r="I13">
            <v>5.2936007881395071</v>
          </cell>
          <cell r="J13">
            <v>44.185361680593019</v>
          </cell>
          <cell r="K13">
            <v>5.2936007881395071</v>
          </cell>
          <cell r="L13">
            <v>44.185361680593019</v>
          </cell>
          <cell r="M13">
            <v>5.2936007881395071</v>
          </cell>
          <cell r="N13">
            <v>44.185361680593019</v>
          </cell>
          <cell r="O13">
            <v>5.2936007881395071</v>
          </cell>
          <cell r="P13">
            <v>44.185361680593019</v>
          </cell>
          <cell r="Q13">
            <v>5.2936007881395071</v>
          </cell>
          <cell r="R13">
            <v>44.185361680593019</v>
          </cell>
          <cell r="S13">
            <v>0.87938592684603234</v>
          </cell>
          <cell r="T13">
            <v>1</v>
          </cell>
          <cell r="U13">
            <v>0</v>
          </cell>
          <cell r="V13">
            <v>0</v>
          </cell>
          <cell r="W13">
            <v>0</v>
          </cell>
          <cell r="X13">
            <v>0</v>
          </cell>
          <cell r="Y13">
            <v>0</v>
          </cell>
          <cell r="Z13">
            <v>0</v>
          </cell>
          <cell r="AA13">
            <v>0</v>
          </cell>
        </row>
        <row r="14">
          <cell r="A14" t="str">
            <v>CurLSPAdcNZNP</v>
          </cell>
          <cell r="B14" t="str">
            <v>CurLSP</v>
          </cell>
          <cell r="C14" t="str">
            <v>AdcNZNP</v>
          </cell>
          <cell r="D14">
            <v>66.780333806245878</v>
          </cell>
          <cell r="E14">
            <v>8.0005778887678431</v>
          </cell>
          <cell r="F14">
            <v>66.780333806245878</v>
          </cell>
          <cell r="G14">
            <v>8.0005778887678431</v>
          </cell>
          <cell r="H14">
            <v>66.780333806245878</v>
          </cell>
          <cell r="I14">
            <v>8.0005778887678431</v>
          </cell>
          <cell r="J14">
            <v>66.780333806245878</v>
          </cell>
          <cell r="K14">
            <v>8.0005778887678431</v>
          </cell>
          <cell r="L14">
            <v>66.780333806245878</v>
          </cell>
          <cell r="M14">
            <v>8.0005778887678431</v>
          </cell>
          <cell r="N14">
            <v>66.780333806245878</v>
          </cell>
          <cell r="O14">
            <v>8.0005778887678431</v>
          </cell>
          <cell r="P14">
            <v>66.780333806245878</v>
          </cell>
          <cell r="Q14">
            <v>8.0005778887678431</v>
          </cell>
          <cell r="R14">
            <v>66.780333806245878</v>
          </cell>
          <cell r="S14">
            <v>1.3290755921340855</v>
          </cell>
          <cell r="T14">
            <v>1</v>
          </cell>
          <cell r="U14">
            <v>0</v>
          </cell>
          <cell r="V14">
            <v>0</v>
          </cell>
          <cell r="W14">
            <v>0</v>
          </cell>
          <cell r="X14">
            <v>0</v>
          </cell>
          <cell r="Y14">
            <v>0</v>
          </cell>
          <cell r="Z14">
            <v>0</v>
          </cell>
          <cell r="AA14">
            <v>0</v>
          </cell>
        </row>
        <row r="15">
          <cell r="A15" t="str">
            <v>CurLSPAdcNZPM</v>
          </cell>
          <cell r="B15" t="str">
            <v>CurLSP</v>
          </cell>
          <cell r="C15" t="str">
            <v>AdcNZPM</v>
          </cell>
          <cell r="D15">
            <v>88.289375753473379</v>
          </cell>
          <cell r="E15">
            <v>10.577455774866007</v>
          </cell>
          <cell r="F15">
            <v>88.289375753473379</v>
          </cell>
          <cell r="G15">
            <v>10.577455774866007</v>
          </cell>
          <cell r="H15">
            <v>88.289375753473379</v>
          </cell>
          <cell r="I15">
            <v>10.577455774866007</v>
          </cell>
          <cell r="J15">
            <v>88.289375753473379</v>
          </cell>
          <cell r="K15">
            <v>10.577455774866007</v>
          </cell>
          <cell r="L15">
            <v>88.289375753473379</v>
          </cell>
          <cell r="M15">
            <v>10.577455774866007</v>
          </cell>
          <cell r="N15">
            <v>88.289375753473379</v>
          </cell>
          <cell r="O15">
            <v>10.577455774866007</v>
          </cell>
          <cell r="P15">
            <v>88.289375753473379</v>
          </cell>
          <cell r="Q15">
            <v>10.577455774866007</v>
          </cell>
          <cell r="R15">
            <v>88.289375753473379</v>
          </cell>
          <cell r="S15">
            <v>1.7571528572940669</v>
          </cell>
          <cell r="T15">
            <v>1</v>
          </cell>
          <cell r="U15">
            <v>0</v>
          </cell>
          <cell r="V15">
            <v>0</v>
          </cell>
          <cell r="W15">
            <v>0</v>
          </cell>
          <cell r="X15">
            <v>0</v>
          </cell>
          <cell r="Y15">
            <v>0</v>
          </cell>
          <cell r="Z15">
            <v>0</v>
          </cell>
          <cell r="AA15">
            <v>0</v>
          </cell>
        </row>
        <row r="16">
          <cell r="A16" t="str">
            <v>CurLSPAdcNZQN</v>
          </cell>
          <cell r="B16" t="str">
            <v>CurLSP</v>
          </cell>
          <cell r="C16" t="str">
            <v>AdcNZQN</v>
          </cell>
          <cell r="D16">
            <v>89.237349664552411</v>
          </cell>
          <cell r="E16">
            <v>10.691027221425594</v>
          </cell>
          <cell r="F16">
            <v>89.237349664552411</v>
          </cell>
          <cell r="G16">
            <v>10.691027221425594</v>
          </cell>
          <cell r="H16">
            <v>89.237349664552411</v>
          </cell>
          <cell r="I16">
            <v>10.691027221425594</v>
          </cell>
          <cell r="J16">
            <v>89.237349664552411</v>
          </cell>
          <cell r="K16">
            <v>10.691027221425594</v>
          </cell>
          <cell r="L16">
            <v>89.237349664552411</v>
          </cell>
          <cell r="M16">
            <v>10.691027221425594</v>
          </cell>
          <cell r="N16">
            <v>89.237349664552411</v>
          </cell>
          <cell r="O16">
            <v>10.691027221425594</v>
          </cell>
          <cell r="P16">
            <v>89.237349664552411</v>
          </cell>
          <cell r="Q16">
            <v>10.691027221425594</v>
          </cell>
          <cell r="R16">
            <v>89.237349664552411</v>
          </cell>
          <cell r="S16">
            <v>1.7760196241306998</v>
          </cell>
          <cell r="T16">
            <v>1</v>
          </cell>
          <cell r="U16">
            <v>0</v>
          </cell>
          <cell r="V16">
            <v>0</v>
          </cell>
          <cell r="W16">
            <v>0</v>
          </cell>
          <cell r="X16">
            <v>0</v>
          </cell>
          <cell r="Y16">
            <v>0</v>
          </cell>
          <cell r="Z16">
            <v>0</v>
          </cell>
          <cell r="AA16">
            <v>0</v>
          </cell>
        </row>
        <row r="17">
          <cell r="A17" t="str">
            <v>CurLSPAdcNZRO</v>
          </cell>
          <cell r="B17" t="str">
            <v>CurLSP</v>
          </cell>
          <cell r="C17" t="str">
            <v>AdcNZRO</v>
          </cell>
          <cell r="D17">
            <v>102.78119462306717</v>
          </cell>
          <cell r="E17">
            <v>12.313639453619301</v>
          </cell>
          <cell r="F17">
            <v>102.78119462306717</v>
          </cell>
          <cell r="G17">
            <v>12.313639453619301</v>
          </cell>
          <cell r="H17">
            <v>102.78119462306717</v>
          </cell>
          <cell r="I17">
            <v>12.313639453619301</v>
          </cell>
          <cell r="J17">
            <v>102.78119462306717</v>
          </cell>
          <cell r="K17">
            <v>12.313639453619301</v>
          </cell>
          <cell r="L17">
            <v>102.78119462306717</v>
          </cell>
          <cell r="M17">
            <v>12.313639453619301</v>
          </cell>
          <cell r="N17">
            <v>102.78119462306717</v>
          </cell>
          <cell r="O17">
            <v>12.313639453619301</v>
          </cell>
          <cell r="P17">
            <v>102.78119462306717</v>
          </cell>
          <cell r="Q17">
            <v>12.313639453619301</v>
          </cell>
          <cell r="R17">
            <v>102.78119462306717</v>
          </cell>
          <cell r="S17">
            <v>2.0455719418869611</v>
          </cell>
          <cell r="T17">
            <v>1</v>
          </cell>
          <cell r="U17">
            <v>0</v>
          </cell>
          <cell r="V17">
            <v>0</v>
          </cell>
          <cell r="W17">
            <v>0</v>
          </cell>
          <cell r="X17">
            <v>0</v>
          </cell>
          <cell r="Y17">
            <v>0</v>
          </cell>
          <cell r="Z17">
            <v>0</v>
          </cell>
          <cell r="AA17">
            <v>0</v>
          </cell>
        </row>
        <row r="18">
          <cell r="A18" t="str">
            <v>CurLSPAdcNZTG</v>
          </cell>
          <cell r="B18" t="str">
            <v>CurLSP</v>
          </cell>
          <cell r="C18" t="str">
            <v>AdcNZTG</v>
          </cell>
          <cell r="D18">
            <v>112.69965993728246</v>
          </cell>
          <cell r="E18">
            <v>13.501915249209876</v>
          </cell>
          <cell r="F18">
            <v>112.69965993728246</v>
          </cell>
          <cell r="G18">
            <v>13.501915249209876</v>
          </cell>
          <cell r="H18">
            <v>112.69965993728246</v>
          </cell>
          <cell r="I18">
            <v>13.501915249209876</v>
          </cell>
          <cell r="J18">
            <v>112.69965993728246</v>
          </cell>
          <cell r="K18">
            <v>13.501915249209876</v>
          </cell>
          <cell r="L18">
            <v>112.69965993728246</v>
          </cell>
          <cell r="M18">
            <v>13.501915249209876</v>
          </cell>
          <cell r="N18">
            <v>112.69965993728246</v>
          </cell>
          <cell r="O18">
            <v>13.501915249209876</v>
          </cell>
          <cell r="P18">
            <v>112.69965993728246</v>
          </cell>
          <cell r="Q18">
            <v>13.501915249209876</v>
          </cell>
          <cell r="R18">
            <v>112.69965993728246</v>
          </cell>
          <cell r="S18">
            <v>2.2429712271136393</v>
          </cell>
          <cell r="T18">
            <v>1</v>
          </cell>
          <cell r="U18">
            <v>0</v>
          </cell>
          <cell r="V18">
            <v>0</v>
          </cell>
          <cell r="W18">
            <v>0</v>
          </cell>
          <cell r="X18">
            <v>0</v>
          </cell>
          <cell r="Y18">
            <v>0</v>
          </cell>
          <cell r="Z18">
            <v>0</v>
          </cell>
          <cell r="AA18">
            <v>0</v>
          </cell>
        </row>
        <row r="19">
          <cell r="A19" t="str">
            <v>CurLSPAdcNZWN</v>
          </cell>
          <cell r="B19" t="str">
            <v>CurLSP</v>
          </cell>
          <cell r="C19" t="str">
            <v>AdcNZWN</v>
          </cell>
          <cell r="D19">
            <v>27.927378748648366</v>
          </cell>
          <cell r="E19">
            <v>3.3458228818674094</v>
          </cell>
          <cell r="F19">
            <v>27.927378748648366</v>
          </cell>
          <cell r="G19">
            <v>3.3458228818674094</v>
          </cell>
          <cell r="H19">
            <v>27.927378748648366</v>
          </cell>
          <cell r="I19">
            <v>3.3458228818674094</v>
          </cell>
          <cell r="J19">
            <v>27.927378748648366</v>
          </cell>
          <cell r="K19">
            <v>3.3458228818674094</v>
          </cell>
          <cell r="L19">
            <v>27.927378748648366</v>
          </cell>
          <cell r="M19">
            <v>3.3458228818674094</v>
          </cell>
          <cell r="N19">
            <v>27.927378748648366</v>
          </cell>
          <cell r="O19">
            <v>3.3458228818674094</v>
          </cell>
          <cell r="P19">
            <v>27.927378748648366</v>
          </cell>
          <cell r="Q19">
            <v>3.3458228818674094</v>
          </cell>
          <cell r="R19">
            <v>27.927378748648366</v>
          </cell>
          <cell r="S19">
            <v>0.55581629098777008</v>
          </cell>
          <cell r="T19">
            <v>1</v>
          </cell>
          <cell r="U19">
            <v>0</v>
          </cell>
          <cell r="V19">
            <v>0</v>
          </cell>
          <cell r="W19">
            <v>0</v>
          </cell>
          <cell r="X19">
            <v>0</v>
          </cell>
          <cell r="Y19">
            <v>0</v>
          </cell>
          <cell r="Z19">
            <v>0</v>
          </cell>
          <cell r="AA19">
            <v>0</v>
          </cell>
        </row>
        <row r="20">
          <cell r="A20" t="str">
            <v>CurLSPAdcNZWB</v>
          </cell>
          <cell r="B20" t="str">
            <v>CurLSP</v>
          </cell>
          <cell r="C20" t="str">
            <v>AdcNZWB</v>
          </cell>
          <cell r="D20">
            <v>105.12140542192506</v>
          </cell>
          <cell r="E20">
            <v>12.5940070065387</v>
          </cell>
          <cell r="F20">
            <v>105.12140542192506</v>
          </cell>
          <cell r="G20">
            <v>12.5940070065387</v>
          </cell>
          <cell r="H20">
            <v>105.12140542192506</v>
          </cell>
          <cell r="I20">
            <v>12.5940070065387</v>
          </cell>
          <cell r="J20">
            <v>105.12140542192506</v>
          </cell>
          <cell r="K20">
            <v>12.5940070065387</v>
          </cell>
          <cell r="L20">
            <v>105.12140542192506</v>
          </cell>
          <cell r="M20">
            <v>12.5940070065387</v>
          </cell>
          <cell r="N20">
            <v>105.12140542192506</v>
          </cell>
          <cell r="O20">
            <v>12.5940070065387</v>
          </cell>
          <cell r="P20">
            <v>105.12140542192506</v>
          </cell>
          <cell r="Q20">
            <v>12.5940070065387</v>
          </cell>
          <cell r="R20">
            <v>105.12140542192506</v>
          </cell>
          <cell r="S20">
            <v>2.0921472863923469</v>
          </cell>
          <cell r="T20">
            <v>1</v>
          </cell>
          <cell r="U20">
            <v>0</v>
          </cell>
          <cell r="V20">
            <v>0</v>
          </cell>
          <cell r="W20">
            <v>0</v>
          </cell>
          <cell r="X20">
            <v>0</v>
          </cell>
          <cell r="Y20">
            <v>0</v>
          </cell>
          <cell r="Z20">
            <v>0</v>
          </cell>
          <cell r="AA20">
            <v>0</v>
          </cell>
        </row>
        <row r="21">
          <cell r="A21" t="str">
            <v>CurLSPAdcNZPP</v>
          </cell>
          <cell r="B21" t="str">
            <v>CurLSP</v>
          </cell>
          <cell r="C21" t="str">
            <v>AdcNZPP</v>
          </cell>
          <cell r="D21">
            <v>192.49153025061545</v>
          </cell>
          <cell r="E21">
            <v>23.061332475012605</v>
          </cell>
          <cell r="F21">
            <v>192.49153025061545</v>
          </cell>
          <cell r="G21">
            <v>23.061332475012605</v>
          </cell>
          <cell r="H21">
            <v>192.49153025061545</v>
          </cell>
          <cell r="I21">
            <v>23.061332475012605</v>
          </cell>
          <cell r="J21">
            <v>192.49153025061545</v>
          </cell>
          <cell r="K21">
            <v>23.061332475012605</v>
          </cell>
          <cell r="L21">
            <v>192.49153025061545</v>
          </cell>
          <cell r="M21">
            <v>23.061332475012605</v>
          </cell>
          <cell r="N21">
            <v>192.49153025061545</v>
          </cell>
          <cell r="O21">
            <v>23.061332475012605</v>
          </cell>
          <cell r="P21">
            <v>192.49153025061545</v>
          </cell>
          <cell r="Q21">
            <v>23.061332475012605</v>
          </cell>
          <cell r="R21">
            <v>192.49153025061545</v>
          </cell>
          <cell r="S21">
            <v>3.8310050274816856</v>
          </cell>
          <cell r="T21">
            <v>1</v>
          </cell>
          <cell r="U21">
            <v>0</v>
          </cell>
          <cell r="V21">
            <v>0</v>
          </cell>
          <cell r="W21">
            <v>0</v>
          </cell>
          <cell r="X21">
            <v>0</v>
          </cell>
          <cell r="Y21">
            <v>0</v>
          </cell>
          <cell r="Z21">
            <v>0</v>
          </cell>
          <cell r="AA21">
            <v>0</v>
          </cell>
        </row>
        <row r="22">
          <cell r="A22" t="str">
            <v>CurLSPAdcOther</v>
          </cell>
          <cell r="B22" t="str">
            <v>CurLSP</v>
          </cell>
          <cell r="C22" t="str">
            <v>AdcOther</v>
          </cell>
          <cell r="D22">
            <v>18.521722378567834</v>
          </cell>
          <cell r="E22">
            <v>2.2189838546450464</v>
          </cell>
          <cell r="F22">
            <v>18.521722378567834</v>
          </cell>
          <cell r="G22">
            <v>2.2189838546450464</v>
          </cell>
          <cell r="H22">
            <v>18.521722378567834</v>
          </cell>
          <cell r="I22">
            <v>2.2189838546450464</v>
          </cell>
          <cell r="J22">
            <v>18.521722378567834</v>
          </cell>
          <cell r="K22">
            <v>2.2189838546450464</v>
          </cell>
          <cell r="L22">
            <v>18.521722378567834</v>
          </cell>
          <cell r="M22">
            <v>2.2189838546450464</v>
          </cell>
          <cell r="N22">
            <v>18.521722378567834</v>
          </cell>
          <cell r="O22">
            <v>2.2189838546450464</v>
          </cell>
          <cell r="P22">
            <v>18.521722378567834</v>
          </cell>
          <cell r="Q22">
            <v>2.2189838546450464</v>
          </cell>
          <cell r="R22">
            <v>18.521722378567834</v>
          </cell>
          <cell r="S22">
            <v>0.36862303217980985</v>
          </cell>
          <cell r="T22">
            <v>1</v>
          </cell>
          <cell r="U22">
            <v>0</v>
          </cell>
          <cell r="V22">
            <v>0</v>
          </cell>
          <cell r="W22">
            <v>0</v>
          </cell>
          <cell r="X22">
            <v>0</v>
          </cell>
          <cell r="Y22">
            <v>0</v>
          </cell>
          <cell r="Z22">
            <v>0</v>
          </cell>
          <cell r="AA22">
            <v>0</v>
          </cell>
        </row>
        <row r="23">
          <cell r="A23" t="str">
            <v>CurLSPApp -- Approach charges:  Base$  Weight$/kg. Apply Weight-factor</v>
          </cell>
          <cell r="B23" t="str">
            <v>CurLSP</v>
          </cell>
          <cell r="C23" t="str">
            <v>App -- Approach charges:  Base$  Weight$/kg. Apply Weight-factor</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row>
        <row r="24">
          <cell r="A24" t="str">
            <v>CurLSPAppNZAA</v>
          </cell>
          <cell r="B24" t="str">
            <v>CurLSP</v>
          </cell>
          <cell r="C24" t="str">
            <v>AppNZAA</v>
          </cell>
          <cell r="D24">
            <v>12.091086678173928</v>
          </cell>
          <cell r="E24">
            <v>1.4485653966516456</v>
          </cell>
          <cell r="F24">
            <v>14.106267791202917</v>
          </cell>
          <cell r="G24">
            <v>1.6899929627602532</v>
          </cell>
          <cell r="H24">
            <v>16.121448904231908</v>
          </cell>
          <cell r="I24">
            <v>1.9314205288688608</v>
          </cell>
          <cell r="J24">
            <v>20.151811130289882</v>
          </cell>
          <cell r="K24">
            <v>2.4142756610860761</v>
          </cell>
          <cell r="L24">
            <v>24.182173356347857</v>
          </cell>
          <cell r="M24">
            <v>2.8971307933032913</v>
          </cell>
          <cell r="N24">
            <v>28.212535582405835</v>
          </cell>
          <cell r="O24">
            <v>3.3799859255205065</v>
          </cell>
          <cell r="P24">
            <v>40.303622260579765</v>
          </cell>
          <cell r="Q24">
            <v>4.8285513221721521</v>
          </cell>
          <cell r="R24">
            <v>40.303622260579765</v>
          </cell>
          <cell r="S24">
            <v>0.80213077066288418</v>
          </cell>
          <cell r="T24">
            <v>1</v>
          </cell>
          <cell r="U24">
            <v>0</v>
          </cell>
          <cell r="V24">
            <v>0</v>
          </cell>
          <cell r="W24">
            <v>0</v>
          </cell>
          <cell r="X24">
            <v>0</v>
          </cell>
          <cell r="Y24">
            <v>0</v>
          </cell>
          <cell r="Z24">
            <v>0</v>
          </cell>
          <cell r="AA24">
            <v>0</v>
          </cell>
        </row>
        <row r="25">
          <cell r="A25" t="str">
            <v>CurLSPAppNZWN</v>
          </cell>
          <cell r="B25" t="str">
            <v>CurLSP</v>
          </cell>
          <cell r="C25" t="str">
            <v>AppNZWN</v>
          </cell>
          <cell r="D25">
            <v>16.712605718663802</v>
          </cell>
          <cell r="E25">
            <v>2.0022437169059328</v>
          </cell>
          <cell r="F25">
            <v>19.498040005107768</v>
          </cell>
          <cell r="G25">
            <v>2.3359510030569215</v>
          </cell>
          <cell r="H25">
            <v>22.283474291551737</v>
          </cell>
          <cell r="I25">
            <v>2.669658289207911</v>
          </cell>
          <cell r="J25">
            <v>27.854342864439669</v>
          </cell>
          <cell r="K25">
            <v>3.3370728615098884</v>
          </cell>
          <cell r="L25">
            <v>33.425211437327604</v>
          </cell>
          <cell r="M25">
            <v>4.0044874338118657</v>
          </cell>
          <cell r="N25">
            <v>38.996080010215536</v>
          </cell>
          <cell r="O25">
            <v>4.671902006113843</v>
          </cell>
          <cell r="P25">
            <v>55.708685728879338</v>
          </cell>
          <cell r="Q25">
            <v>6.6741457230197767</v>
          </cell>
          <cell r="R25">
            <v>55.708685728879338</v>
          </cell>
          <cell r="S25">
            <v>1.1087254323547129</v>
          </cell>
          <cell r="T25">
            <v>1</v>
          </cell>
          <cell r="U25">
            <v>0</v>
          </cell>
          <cell r="V25">
            <v>0</v>
          </cell>
          <cell r="W25">
            <v>0</v>
          </cell>
          <cell r="X25">
            <v>0</v>
          </cell>
          <cell r="Y25">
            <v>0</v>
          </cell>
          <cell r="Z25">
            <v>0</v>
          </cell>
          <cell r="AA25">
            <v>0</v>
          </cell>
        </row>
        <row r="26">
          <cell r="A26" t="str">
            <v>CurLSPAppNZCH</v>
          </cell>
          <cell r="B26" t="str">
            <v>CurLSP</v>
          </cell>
          <cell r="C26" t="str">
            <v>AppNZCH</v>
          </cell>
          <cell r="D26">
            <v>16.969119981609115</v>
          </cell>
          <cell r="E26">
            <v>2.0329752545204074</v>
          </cell>
          <cell r="F26">
            <v>19.797306645210636</v>
          </cell>
          <cell r="G26">
            <v>2.371804463607142</v>
          </cell>
          <cell r="H26">
            <v>22.625493308812157</v>
          </cell>
          <cell r="I26">
            <v>2.7106336726938771</v>
          </cell>
          <cell r="J26">
            <v>28.281866636015195</v>
          </cell>
          <cell r="K26">
            <v>3.388292090867346</v>
          </cell>
          <cell r="L26">
            <v>33.93823996321823</v>
          </cell>
          <cell r="M26">
            <v>4.0659505090408148</v>
          </cell>
          <cell r="N26">
            <v>39.594613290421272</v>
          </cell>
          <cell r="O26">
            <v>4.7436089272142841</v>
          </cell>
          <cell r="P26">
            <v>56.56373327203039</v>
          </cell>
          <cell r="Q26">
            <v>6.7765841817346919</v>
          </cell>
          <cell r="R26">
            <v>56.56373327203039</v>
          </cell>
          <cell r="S26">
            <v>1.1257427599861312</v>
          </cell>
          <cell r="T26">
            <v>1</v>
          </cell>
          <cell r="U26">
            <v>0</v>
          </cell>
          <cell r="V26">
            <v>0</v>
          </cell>
          <cell r="W26">
            <v>0</v>
          </cell>
          <cell r="X26">
            <v>0</v>
          </cell>
          <cell r="Y26">
            <v>0</v>
          </cell>
          <cell r="Z26">
            <v>0</v>
          </cell>
          <cell r="AA26">
            <v>0</v>
          </cell>
        </row>
        <row r="27">
          <cell r="A27" t="str">
            <v>CurLSPAxxNZQN</v>
          </cell>
          <cell r="B27" t="str">
            <v>CurLSP</v>
          </cell>
          <cell r="C27" t="str">
            <v>AxxNZQN</v>
          </cell>
          <cell r="D27">
            <v>5.5565167135703497</v>
          </cell>
          <cell r="E27">
            <v>0.66569515639351395</v>
          </cell>
          <cell r="F27">
            <v>6.482602832498741</v>
          </cell>
          <cell r="G27">
            <v>0.77664434912576619</v>
          </cell>
          <cell r="H27">
            <v>7.4086889514271341</v>
          </cell>
          <cell r="I27">
            <v>0.88759354185801864</v>
          </cell>
          <cell r="J27">
            <v>9.2608611892839168</v>
          </cell>
          <cell r="K27">
            <v>1.1094919273225232</v>
          </cell>
          <cell r="L27">
            <v>11.113033427140699</v>
          </cell>
          <cell r="M27">
            <v>1.3313903127870279</v>
          </cell>
          <cell r="N27">
            <v>12.965205664997482</v>
          </cell>
          <cell r="O27">
            <v>1.5532886982515324</v>
          </cell>
          <cell r="P27">
            <v>18.521722378567834</v>
          </cell>
          <cell r="Q27">
            <v>2.2189838546450464</v>
          </cell>
          <cell r="R27">
            <v>18.521722378567834</v>
          </cell>
          <cell r="S27">
            <v>0.36862303217980985</v>
          </cell>
          <cell r="T27">
            <v>1</v>
          </cell>
          <cell r="U27">
            <v>0</v>
          </cell>
          <cell r="V27">
            <v>0</v>
          </cell>
          <cell r="W27">
            <v>0</v>
          </cell>
          <cell r="X27">
            <v>0</v>
          </cell>
          <cell r="Y27">
            <v>0</v>
          </cell>
          <cell r="Z27">
            <v>0</v>
          </cell>
          <cell r="AA27">
            <v>0</v>
          </cell>
        </row>
        <row r="28">
          <cell r="A28" t="str">
            <v>CurLSPAppAttend</v>
          </cell>
          <cell r="B28" t="str">
            <v>CurLSP</v>
          </cell>
          <cell r="C28" t="str">
            <v>AppAttend</v>
          </cell>
          <cell r="D28">
            <v>12.109984556882575</v>
          </cell>
          <cell r="E28">
            <v>1.450829445690085</v>
          </cell>
          <cell r="F28">
            <v>14.128315316363002</v>
          </cell>
          <cell r="G28">
            <v>1.6926343533050991</v>
          </cell>
          <cell r="H28">
            <v>16.146646075843432</v>
          </cell>
          <cell r="I28">
            <v>1.9344392609201133</v>
          </cell>
          <cell r="J28">
            <v>20.18330759480429</v>
          </cell>
          <cell r="K28">
            <v>2.4180490761501416</v>
          </cell>
          <cell r="L28">
            <v>24.219969113765149</v>
          </cell>
          <cell r="M28">
            <v>2.90165889138017</v>
          </cell>
          <cell r="N28">
            <v>28.256630632726004</v>
          </cell>
          <cell r="O28">
            <v>3.3852687066101983</v>
          </cell>
          <cell r="P28">
            <v>40.366615189608581</v>
          </cell>
          <cell r="Q28">
            <v>4.8360981523002833</v>
          </cell>
          <cell r="R28">
            <v>40.366615189608581</v>
          </cell>
          <cell r="S28">
            <v>0.80338446856580426</v>
          </cell>
          <cell r="T28">
            <v>1</v>
          </cell>
          <cell r="U28">
            <v>0</v>
          </cell>
          <cell r="V28">
            <v>0</v>
          </cell>
          <cell r="W28">
            <v>0</v>
          </cell>
          <cell r="X28">
            <v>0</v>
          </cell>
          <cell r="Y28">
            <v>0</v>
          </cell>
          <cell r="Z28">
            <v>0</v>
          </cell>
          <cell r="AA28">
            <v>0</v>
          </cell>
        </row>
        <row r="29">
          <cell r="A29" t="str">
            <v>CurLSPAppUnattend</v>
          </cell>
          <cell r="B29" t="str">
            <v>CurLSP</v>
          </cell>
          <cell r="C29" t="str">
            <v>AppUnattend</v>
          </cell>
          <cell r="D29">
            <v>2.929496520649844</v>
          </cell>
          <cell r="E29">
            <v>0.35096657582357454</v>
          </cell>
          <cell r="F29">
            <v>3.417745940758151</v>
          </cell>
          <cell r="G29">
            <v>0.40946100512750366</v>
          </cell>
          <cell r="H29">
            <v>3.9059953608664588</v>
          </cell>
          <cell r="I29">
            <v>0.46795543443143278</v>
          </cell>
          <cell r="J29">
            <v>4.8824942010830732</v>
          </cell>
          <cell r="K29">
            <v>0.58494429303929096</v>
          </cell>
          <cell r="L29">
            <v>5.858993041299688</v>
          </cell>
          <cell r="M29">
            <v>0.70193315164714909</v>
          </cell>
          <cell r="N29">
            <v>6.8354918815163019</v>
          </cell>
          <cell r="O29">
            <v>0.81892201025500733</v>
          </cell>
          <cell r="P29">
            <v>9.7649884021661464</v>
          </cell>
          <cell r="Q29">
            <v>1.1698885860785819</v>
          </cell>
          <cell r="R29">
            <v>9.7649884021661464</v>
          </cell>
          <cell r="S29">
            <v>0.19434475695264755</v>
          </cell>
          <cell r="T29">
            <v>1</v>
          </cell>
          <cell r="U29">
            <v>0</v>
          </cell>
          <cell r="V29">
            <v>0</v>
          </cell>
          <cell r="W29">
            <v>0</v>
          </cell>
          <cell r="X29">
            <v>0</v>
          </cell>
          <cell r="Y29">
            <v>0</v>
          </cell>
          <cell r="Z29">
            <v>0</v>
          </cell>
          <cell r="AA29">
            <v>0</v>
          </cell>
        </row>
        <row r="30">
          <cell r="A30" t="str">
            <v>CurLSPEnD -- Enroute Domestic Charges: Base$/100nm  Weight$/kg/100nm. Apply Weight-factors.</v>
          </cell>
          <cell r="B30" t="str">
            <v>CurLSP</v>
          </cell>
          <cell r="C30" t="str">
            <v>EnD -- Enroute Domestic Charges: Base$/100nm  Weight$/kg/100nm. Apply Weight-factors.</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row>
        <row r="31">
          <cell r="A31" t="str">
            <v>CurLSPEnrDom</v>
          </cell>
          <cell r="B31" t="str">
            <v>CurLSP</v>
          </cell>
          <cell r="C31" t="str">
            <v>EnrDom</v>
          </cell>
          <cell r="D31">
            <v>4.7975839004861802</v>
          </cell>
          <cell r="E31">
            <v>0.57477166533942103</v>
          </cell>
          <cell r="F31">
            <v>5.5971812172338771</v>
          </cell>
          <cell r="G31">
            <v>0.67056694289599117</v>
          </cell>
          <cell r="H31">
            <v>6.3967785339815748</v>
          </cell>
          <cell r="I31">
            <v>0.76636222045256153</v>
          </cell>
          <cell r="J31">
            <v>7.9959731674769676</v>
          </cell>
          <cell r="K31">
            <v>0.9579527755657018</v>
          </cell>
          <cell r="L31">
            <v>9.5951678009723604</v>
          </cell>
          <cell r="M31">
            <v>1.1495433306788421</v>
          </cell>
          <cell r="N31">
            <v>11.194362434467754</v>
          </cell>
          <cell r="O31">
            <v>1.3411338857919823</v>
          </cell>
          <cell r="P31">
            <v>15.991946334953935</v>
          </cell>
          <cell r="Q31">
            <v>1.9159055511314036</v>
          </cell>
          <cell r="R31">
            <v>15.991946334953935</v>
          </cell>
          <cell r="S31">
            <v>0.31827492216754338</v>
          </cell>
          <cell r="T31">
            <v>1</v>
          </cell>
          <cell r="U31">
            <v>0</v>
          </cell>
          <cell r="V31">
            <v>0</v>
          </cell>
          <cell r="W31">
            <v>0</v>
          </cell>
          <cell r="X31">
            <v>0</v>
          </cell>
          <cell r="Y31">
            <v>0</v>
          </cell>
          <cell r="Z31">
            <v>0</v>
          </cell>
          <cell r="AA31">
            <v>0</v>
          </cell>
        </row>
        <row r="32">
          <cell r="A32" t="str">
            <v xml:space="preserve">CurLSPEnI  -- Enroute Oceanic Charges: Base$/100nm  Weight$/kg/100nm. </v>
          </cell>
          <cell r="B32" t="str">
            <v>CurLSP</v>
          </cell>
          <cell r="C32" t="str">
            <v xml:space="preserve">EnI  -- Enroute Oceanic Charges: Base$/100nm  Weight$/kg/100nm. </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row>
        <row r="33">
          <cell r="A33" t="str">
            <v>CurLSPEnrOce</v>
          </cell>
          <cell r="B33" t="str">
            <v>CurLSP</v>
          </cell>
          <cell r="C33" t="str">
            <v>EnrOce</v>
          </cell>
          <cell r="D33">
            <v>5.0446014789549887</v>
          </cell>
          <cell r="E33">
            <v>0.60436545835891031</v>
          </cell>
          <cell r="F33">
            <v>5.0446014789549887</v>
          </cell>
          <cell r="G33">
            <v>0.60436545835891031</v>
          </cell>
          <cell r="H33">
            <v>5.0446014789549887</v>
          </cell>
          <cell r="I33">
            <v>0.60436545835891031</v>
          </cell>
          <cell r="J33">
            <v>5.0446014789549887</v>
          </cell>
          <cell r="K33">
            <v>0.60436545835891031</v>
          </cell>
          <cell r="L33">
            <v>5.0446014789549887</v>
          </cell>
          <cell r="M33">
            <v>0.60436545835891031</v>
          </cell>
          <cell r="N33">
            <v>5.0446014789549887</v>
          </cell>
          <cell r="O33">
            <v>0.60436545835891031</v>
          </cell>
          <cell r="P33">
            <v>5.0446014789549887</v>
          </cell>
          <cell r="Q33">
            <v>0.60436545835891031</v>
          </cell>
          <cell r="R33">
            <v>5.0446014789549887</v>
          </cell>
          <cell r="S33">
            <v>0.1003986700212558</v>
          </cell>
          <cell r="T33">
            <v>1</v>
          </cell>
          <cell r="U33">
            <v>0</v>
          </cell>
          <cell r="V33">
            <v>0</v>
          </cell>
          <cell r="W33">
            <v>0</v>
          </cell>
          <cell r="X33">
            <v>0</v>
          </cell>
          <cell r="Y33">
            <v>0</v>
          </cell>
          <cell r="Z33">
            <v>0</v>
          </cell>
          <cell r="AA33">
            <v>0</v>
          </cell>
        </row>
        <row r="34">
          <cell r="A34" t="str">
            <v>CurLSPAdd -- Aerodrome Discount Multiplier. Start OutHours 1jan04.</v>
          </cell>
          <cell r="B34" t="str">
            <v>CurLSP</v>
          </cell>
          <cell r="C34" t="str">
            <v>Add -- Aerodrome Discount Multiplier. Start OutHours 1jan04.</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v>
          </cell>
          <cell r="U34">
            <v>0</v>
          </cell>
          <cell r="V34">
            <v>0</v>
          </cell>
          <cell r="W34">
            <v>0</v>
          </cell>
          <cell r="X34">
            <v>0</v>
          </cell>
          <cell r="Y34">
            <v>0</v>
          </cell>
          <cell r="Z34">
            <v>0</v>
          </cell>
          <cell r="AA34">
            <v>0</v>
          </cell>
        </row>
        <row r="35">
          <cell r="A35" t="str">
            <v>CurLSPAdd291338nzPM</v>
          </cell>
          <cell r="B35" t="str">
            <v>CurLSP</v>
          </cell>
          <cell r="C35" t="str">
            <v>Add291338nzPM</v>
          </cell>
          <cell r="D35">
            <v>0.1</v>
          </cell>
          <cell r="E35" t="str">
            <v>AirPost</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1</v>
          </cell>
          <cell r="U35">
            <v>0</v>
          </cell>
          <cell r="V35">
            <v>0</v>
          </cell>
          <cell r="W35">
            <v>0</v>
          </cell>
          <cell r="X35">
            <v>0</v>
          </cell>
          <cell r="Y35">
            <v>0</v>
          </cell>
          <cell r="Z35">
            <v>0</v>
          </cell>
          <cell r="AA35">
            <v>0</v>
          </cell>
        </row>
        <row r="36">
          <cell r="A36" t="str">
            <v>CurLSPAdd291338nzWB</v>
          </cell>
          <cell r="B36" t="str">
            <v>CurLSP</v>
          </cell>
          <cell r="C36" t="str">
            <v>Add291338nzWB</v>
          </cell>
          <cell r="D36">
            <v>0.1</v>
          </cell>
          <cell r="E36" t="str">
            <v>AirPost</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1</v>
          </cell>
          <cell r="U36">
            <v>0</v>
          </cell>
          <cell r="V36">
            <v>0</v>
          </cell>
          <cell r="W36">
            <v>0</v>
          </cell>
          <cell r="X36">
            <v>0</v>
          </cell>
          <cell r="Y36">
            <v>0</v>
          </cell>
          <cell r="Z36">
            <v>0</v>
          </cell>
          <cell r="AA36">
            <v>0</v>
          </cell>
        </row>
        <row r="37">
          <cell r="A37" t="str">
            <v>CurLSPAdd855252nzPM</v>
          </cell>
          <cell r="B37" t="str">
            <v>CurLSP</v>
          </cell>
          <cell r="C37" t="str">
            <v>Add855252nzPM</v>
          </cell>
          <cell r="D37">
            <v>0.1</v>
          </cell>
          <cell r="E37" t="str">
            <v>AirFreight - assume 90% OutOfHours (ADC=0) 28may04</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1</v>
          </cell>
          <cell r="U37">
            <v>0</v>
          </cell>
          <cell r="V37">
            <v>0</v>
          </cell>
          <cell r="W37">
            <v>0</v>
          </cell>
          <cell r="X37">
            <v>0</v>
          </cell>
          <cell r="Y37">
            <v>0</v>
          </cell>
          <cell r="Z37">
            <v>0</v>
          </cell>
          <cell r="AA37">
            <v>0</v>
          </cell>
        </row>
        <row r="38">
          <cell r="A38" t="str">
            <v>CurLSPAps -- Approach discount multiplier: IFR-&gt;VFR now zero. Start OutOfHours 1jan04.</v>
          </cell>
          <cell r="B38" t="str">
            <v>CurLSP</v>
          </cell>
          <cell r="C38" t="str">
            <v>Aps -- Approach discount multiplier: IFR-&gt;VFR now zero. Start OutOfHours 1jan04.</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1</v>
          </cell>
          <cell r="U38">
            <v>0</v>
          </cell>
          <cell r="V38">
            <v>0</v>
          </cell>
          <cell r="W38">
            <v>0</v>
          </cell>
          <cell r="X38">
            <v>0</v>
          </cell>
          <cell r="Y38">
            <v>0</v>
          </cell>
          <cell r="Z38">
            <v>0</v>
          </cell>
          <cell r="AA38">
            <v>0</v>
          </cell>
        </row>
        <row r="39">
          <cell r="A39" t="str">
            <v>CurLSPAps100095nzQN</v>
          </cell>
          <cell r="B39" t="str">
            <v>CurLSP</v>
          </cell>
          <cell r="C39" t="str">
            <v>Aps100095nzQN</v>
          </cell>
          <cell r="D39">
            <v>0.99</v>
          </cell>
          <cell r="E39" t="str">
            <v>MtCook, was .65 to 3mar03</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1</v>
          </cell>
          <cell r="U39">
            <v>0</v>
          </cell>
          <cell r="V39">
            <v>0</v>
          </cell>
          <cell r="W39">
            <v>0</v>
          </cell>
          <cell r="X39">
            <v>0</v>
          </cell>
          <cell r="Y39">
            <v>0</v>
          </cell>
          <cell r="Z39">
            <v>0</v>
          </cell>
          <cell r="AA39">
            <v>0</v>
          </cell>
        </row>
        <row r="40">
          <cell r="A40" t="str">
            <v>CurLSPAps291338nzPM</v>
          </cell>
          <cell r="B40" t="str">
            <v>CurLSP</v>
          </cell>
          <cell r="C40" t="str">
            <v>Aps291338nzPM</v>
          </cell>
          <cell r="D40">
            <v>0.84</v>
          </cell>
          <cell r="E40" t="str">
            <v>AirPost</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1</v>
          </cell>
          <cell r="U40">
            <v>0</v>
          </cell>
          <cell r="V40">
            <v>0</v>
          </cell>
          <cell r="W40">
            <v>0</v>
          </cell>
          <cell r="X40">
            <v>0</v>
          </cell>
          <cell r="Y40">
            <v>0</v>
          </cell>
          <cell r="Z40">
            <v>0</v>
          </cell>
          <cell r="AA40">
            <v>0</v>
          </cell>
        </row>
        <row r="41">
          <cell r="A41" t="str">
            <v>CurLSPAps291338nzWB</v>
          </cell>
          <cell r="B41" t="str">
            <v>CurLSP</v>
          </cell>
          <cell r="C41" t="str">
            <v>Aps291338nzWB</v>
          </cell>
          <cell r="D41">
            <v>0.84</v>
          </cell>
          <cell r="E41" t="str">
            <v>AirPost</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1</v>
          </cell>
          <cell r="U41">
            <v>0</v>
          </cell>
          <cell r="V41">
            <v>0</v>
          </cell>
          <cell r="W41">
            <v>0</v>
          </cell>
          <cell r="X41">
            <v>0</v>
          </cell>
          <cell r="Y41">
            <v>0</v>
          </cell>
          <cell r="Z41">
            <v>0</v>
          </cell>
          <cell r="AA41">
            <v>0</v>
          </cell>
        </row>
        <row r="42">
          <cell r="A42" t="str">
            <v>CurLSPAps855252nzPM</v>
          </cell>
          <cell r="B42" t="str">
            <v>CurLSP</v>
          </cell>
          <cell r="C42" t="str">
            <v>Aps855252nzPM</v>
          </cell>
          <cell r="D42">
            <v>0.84</v>
          </cell>
          <cell r="E42" t="str">
            <v>AirFreight - assume 90% OutOfHours (wtd.App=.84) 28may04</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v>
          </cell>
          <cell r="U42">
            <v>0</v>
          </cell>
          <cell r="V42">
            <v>0</v>
          </cell>
          <cell r="W42">
            <v>0</v>
          </cell>
          <cell r="X42">
            <v>0</v>
          </cell>
          <cell r="Y42">
            <v>0</v>
          </cell>
          <cell r="Z42">
            <v>0</v>
          </cell>
          <cell r="AA42">
            <v>0</v>
          </cell>
        </row>
        <row r="43">
          <cell r="A43" t="str">
            <v>CurLSPFANS Charge: $/100nm  -- if equipped and registered. Weight independent. Start 1mar00. Merge into EnrInt late09?</v>
          </cell>
          <cell r="B43" t="str">
            <v>CurLSP</v>
          </cell>
          <cell r="C43" t="str">
            <v>FANS Charge: $/100nm  -- if equipped and registered. Weight independent. Start 1mar00. Merge into EnrInt late09?</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1</v>
          </cell>
          <cell r="U43">
            <v>0</v>
          </cell>
          <cell r="V43">
            <v>0</v>
          </cell>
          <cell r="W43">
            <v>0</v>
          </cell>
          <cell r="X43">
            <v>0</v>
          </cell>
          <cell r="Y43">
            <v>0</v>
          </cell>
          <cell r="Z43">
            <v>0</v>
          </cell>
          <cell r="AA43">
            <v>0</v>
          </cell>
        </row>
        <row r="44">
          <cell r="A44" t="str">
            <v>CurLSPFans1new</v>
          </cell>
          <cell r="B44" t="str">
            <v>CurLSP</v>
          </cell>
          <cell r="C44" t="str">
            <v>Fans1new</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v>
          </cell>
          <cell r="U44">
            <v>0</v>
          </cell>
          <cell r="V44">
            <v>0</v>
          </cell>
          <cell r="W44">
            <v>0</v>
          </cell>
          <cell r="X44">
            <v>0</v>
          </cell>
          <cell r="Y44">
            <v>0</v>
          </cell>
          <cell r="Z44">
            <v>0</v>
          </cell>
          <cell r="AA44">
            <v>0</v>
          </cell>
        </row>
        <row r="45">
          <cell r="A45" t="str">
            <v>CurLSPOCS Charge: $/100nm  -- Weight independent. Since moved into EnrInt chargesStart 1mar00. Merge into EnrInt late09?</v>
          </cell>
          <cell r="B45" t="str">
            <v>CurLSP</v>
          </cell>
          <cell r="C45" t="str">
            <v>OCS Charge: $/100nm  -- Weight independent. Since moved into EnrInt chargesStart 1mar00. Merge into EnrInt late09?</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1</v>
          </cell>
          <cell r="U45">
            <v>0</v>
          </cell>
          <cell r="V45">
            <v>0</v>
          </cell>
          <cell r="W45">
            <v>0</v>
          </cell>
          <cell r="X45">
            <v>0</v>
          </cell>
          <cell r="Y45">
            <v>0</v>
          </cell>
          <cell r="Z45">
            <v>0</v>
          </cell>
          <cell r="AA45">
            <v>0</v>
          </cell>
        </row>
        <row r="46">
          <cell r="A46" t="str">
            <v>CurLSPOCSm</v>
          </cell>
          <cell r="B46" t="str">
            <v>CurLSP</v>
          </cell>
          <cell r="C46" t="str">
            <v>OCSm</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1</v>
          </cell>
          <cell r="U46">
            <v>0</v>
          </cell>
          <cell r="V46">
            <v>0</v>
          </cell>
          <cell r="W46">
            <v>0</v>
          </cell>
          <cell r="X46">
            <v>0</v>
          </cell>
          <cell r="Y46">
            <v>0</v>
          </cell>
          <cell r="Z46">
            <v>0</v>
          </cell>
          <cell r="AA46">
            <v>0</v>
          </cell>
        </row>
        <row r="47">
          <cell r="A47" t="str">
            <v xml:space="preserve">CurNetADC -- AERODROME CHARGES:  BASE$  WEIGHT$/KG.  </v>
          </cell>
          <cell r="B47" t="str">
            <v>CurNet</v>
          </cell>
          <cell r="C47" t="str">
            <v xml:space="preserve">ADC -- AERODROME CHARGES:  BASE$  WEIGHT$/KG.  </v>
          </cell>
          <cell r="D47">
            <v>0</v>
          </cell>
          <cell r="E47">
            <v>0</v>
          </cell>
          <cell r="F47">
            <v>0</v>
          </cell>
          <cell r="G47">
            <v>0</v>
          </cell>
          <cell r="H47">
            <v>0</v>
          </cell>
          <cell r="I47">
            <v>0</v>
          </cell>
          <cell r="J47">
            <v>0</v>
          </cell>
          <cell r="K47">
            <v>0</v>
          </cell>
          <cell r="L47" t="str">
            <v>"Current"-Prices Network-Groups</v>
          </cell>
          <cell r="M47">
            <v>0</v>
          </cell>
          <cell r="N47">
            <v>0</v>
          </cell>
          <cell r="O47">
            <v>0</v>
          </cell>
          <cell r="P47">
            <v>0</v>
          </cell>
          <cell r="Q47">
            <v>0</v>
          </cell>
          <cell r="R47">
            <v>0</v>
          </cell>
          <cell r="S47">
            <v>0</v>
          </cell>
          <cell r="T47" t="str">
            <v>dScale(col7) for Cols P:S</v>
          </cell>
          <cell r="U47">
            <v>0</v>
          </cell>
          <cell r="V47">
            <v>0</v>
          </cell>
          <cell r="W47">
            <v>0</v>
          </cell>
          <cell r="X47">
            <v>0</v>
          </cell>
          <cell r="Y47">
            <v>0</v>
          </cell>
          <cell r="Z47">
            <v>0</v>
          </cell>
          <cell r="AA47">
            <v>0</v>
          </cell>
        </row>
        <row r="48">
          <cell r="A48" t="str">
            <v>CurNetAdcNZAA</v>
          </cell>
          <cell r="B48" t="str">
            <v>CurNet</v>
          </cell>
          <cell r="C48" t="str">
            <v>AdcNZAA</v>
          </cell>
          <cell r="D48">
            <v>18.484851457811363</v>
          </cell>
          <cell r="E48">
            <v>2.2145665560703116</v>
          </cell>
          <cell r="F48">
            <v>18.484851457811363</v>
          </cell>
          <cell r="G48">
            <v>2.2145665560703116</v>
          </cell>
          <cell r="H48">
            <v>18.484851457811363</v>
          </cell>
          <cell r="I48">
            <v>2.2145665560703116</v>
          </cell>
          <cell r="J48">
            <v>18.484851457811363</v>
          </cell>
          <cell r="K48">
            <v>2.2145665560703116</v>
          </cell>
          <cell r="L48">
            <v>18.484851457811363</v>
          </cell>
          <cell r="M48">
            <v>2.2145665560703116</v>
          </cell>
          <cell r="N48">
            <v>18.484851457811363</v>
          </cell>
          <cell r="O48">
            <v>2.2145665560703116</v>
          </cell>
          <cell r="P48">
            <v>18.484851457811363</v>
          </cell>
          <cell r="Q48">
            <v>2.2145665560703116</v>
          </cell>
          <cell r="R48">
            <v>18.484851457811363</v>
          </cell>
          <cell r="S48">
            <v>0.36788921972270056</v>
          </cell>
          <cell r="T48">
            <v>1</v>
          </cell>
          <cell r="U48">
            <v>0</v>
          </cell>
          <cell r="V48">
            <v>0</v>
          </cell>
          <cell r="W48">
            <v>0</v>
          </cell>
          <cell r="X48">
            <v>0</v>
          </cell>
          <cell r="Y48">
            <v>0</v>
          </cell>
          <cell r="Z48">
            <v>0</v>
          </cell>
          <cell r="AA48">
            <v>0</v>
          </cell>
        </row>
        <row r="49">
          <cell r="A49" t="str">
            <v>CurNetAdcNZCH</v>
          </cell>
          <cell r="B49" t="str">
            <v>CurNet</v>
          </cell>
          <cell r="C49" t="str">
            <v>AdcNZCH</v>
          </cell>
          <cell r="D49">
            <v>32.678336395315881</v>
          </cell>
          <cell r="E49">
            <v>3.9150085167982365</v>
          </cell>
          <cell r="F49">
            <v>32.678336395315881</v>
          </cell>
          <cell r="G49">
            <v>3.9150085167982365</v>
          </cell>
          <cell r="H49">
            <v>32.678336395315881</v>
          </cell>
          <cell r="I49">
            <v>3.9150085167982365</v>
          </cell>
          <cell r="J49">
            <v>32.678336395315881</v>
          </cell>
          <cell r="K49">
            <v>3.9150085167982365</v>
          </cell>
          <cell r="L49">
            <v>32.678336395315881</v>
          </cell>
          <cell r="M49">
            <v>3.9150085167982365</v>
          </cell>
          <cell r="N49">
            <v>32.678336395315881</v>
          </cell>
          <cell r="O49">
            <v>3.9150085167982365</v>
          </cell>
          <cell r="P49">
            <v>32.678336395315881</v>
          </cell>
          <cell r="Q49">
            <v>3.9150085167982365</v>
          </cell>
          <cell r="R49">
            <v>32.678336395315881</v>
          </cell>
          <cell r="S49">
            <v>0.65037080258648239</v>
          </cell>
          <cell r="T49">
            <v>1</v>
          </cell>
          <cell r="U49">
            <v>0</v>
          </cell>
          <cell r="V49">
            <v>0</v>
          </cell>
          <cell r="W49">
            <v>0</v>
          </cell>
          <cell r="X49">
            <v>0</v>
          </cell>
          <cell r="Y49">
            <v>0</v>
          </cell>
          <cell r="Z49">
            <v>0</v>
          </cell>
          <cell r="AA49">
            <v>0</v>
          </cell>
        </row>
        <row r="50">
          <cell r="A50" t="str">
            <v>CurNetAdcNZWN</v>
          </cell>
          <cell r="B50" t="str">
            <v>CurNet</v>
          </cell>
          <cell r="C50" t="str">
            <v>AdcNZWN</v>
          </cell>
          <cell r="D50">
            <v>27.92737874864839</v>
          </cell>
          <cell r="E50">
            <v>3.3458228818674112</v>
          </cell>
          <cell r="F50">
            <v>27.92737874864839</v>
          </cell>
          <cell r="G50">
            <v>3.3458228818674112</v>
          </cell>
          <cell r="H50">
            <v>27.92737874864839</v>
          </cell>
          <cell r="I50">
            <v>3.3458228818674112</v>
          </cell>
          <cell r="J50">
            <v>27.92737874864839</v>
          </cell>
          <cell r="K50">
            <v>3.3458228818674112</v>
          </cell>
          <cell r="L50">
            <v>27.92737874864839</v>
          </cell>
          <cell r="M50">
            <v>3.3458228818674112</v>
          </cell>
          <cell r="N50">
            <v>27.92737874864839</v>
          </cell>
          <cell r="O50">
            <v>3.3458228818674112</v>
          </cell>
          <cell r="P50">
            <v>27.92737874864839</v>
          </cell>
          <cell r="Q50">
            <v>3.3458228818674112</v>
          </cell>
          <cell r="R50">
            <v>27.92737874864839</v>
          </cell>
          <cell r="S50">
            <v>0.55581629098776975</v>
          </cell>
          <cell r="T50">
            <v>1</v>
          </cell>
          <cell r="U50">
            <v>0</v>
          </cell>
          <cell r="V50">
            <v>0</v>
          </cell>
          <cell r="W50">
            <v>0</v>
          </cell>
          <cell r="X50">
            <v>0</v>
          </cell>
          <cell r="Y50">
            <v>0</v>
          </cell>
          <cell r="Z50">
            <v>0</v>
          </cell>
          <cell r="AA50">
            <v>0</v>
          </cell>
        </row>
        <row r="51">
          <cell r="A51" t="str">
            <v>CurNetAdcNZQN</v>
          </cell>
          <cell r="B51" t="str">
            <v>CurNet</v>
          </cell>
          <cell r="C51" t="str">
            <v>AdcNZQN</v>
          </cell>
          <cell r="D51">
            <v>89.237349664552397</v>
          </cell>
          <cell r="E51">
            <v>10.691027221425593</v>
          </cell>
          <cell r="F51">
            <v>89.237349664552397</v>
          </cell>
          <cell r="G51">
            <v>10.691027221425593</v>
          </cell>
          <cell r="H51">
            <v>89.237349664552397</v>
          </cell>
          <cell r="I51">
            <v>10.691027221425593</v>
          </cell>
          <cell r="J51">
            <v>89.237349664552397</v>
          </cell>
          <cell r="K51">
            <v>10.691027221425593</v>
          </cell>
          <cell r="L51">
            <v>89.237349664552397</v>
          </cell>
          <cell r="M51">
            <v>10.691027221425593</v>
          </cell>
          <cell r="N51">
            <v>89.237349664552397</v>
          </cell>
          <cell r="O51">
            <v>10.691027221425593</v>
          </cell>
          <cell r="P51">
            <v>89.237349664552397</v>
          </cell>
          <cell r="Q51">
            <v>10.691027221425593</v>
          </cell>
          <cell r="R51">
            <v>89.237349664552397</v>
          </cell>
          <cell r="S51">
            <v>1.7760196241306998</v>
          </cell>
          <cell r="T51">
            <v>1</v>
          </cell>
          <cell r="U51">
            <v>0</v>
          </cell>
          <cell r="V51">
            <v>0</v>
          </cell>
          <cell r="W51">
            <v>0</v>
          </cell>
          <cell r="X51">
            <v>0</v>
          </cell>
          <cell r="Y51">
            <v>0</v>
          </cell>
          <cell r="Z51">
            <v>0</v>
          </cell>
          <cell r="AA51">
            <v>0</v>
          </cell>
        </row>
        <row r="52">
          <cell r="A52" t="str">
            <v>CurNetAdcNZMF</v>
          </cell>
          <cell r="B52" t="str">
            <v>CurNet</v>
          </cell>
          <cell r="C52" t="str">
            <v>AdcNZMF</v>
          </cell>
          <cell r="D52">
            <v>32.790003656550773</v>
          </cell>
          <cell r="E52">
            <v>3.9283867461393354</v>
          </cell>
          <cell r="F52">
            <v>32.790003656550773</v>
          </cell>
          <cell r="G52">
            <v>3.9283867461393354</v>
          </cell>
          <cell r="H52">
            <v>32.790003656550773</v>
          </cell>
          <cell r="I52">
            <v>3.9283867461393354</v>
          </cell>
          <cell r="J52">
            <v>32.790003656550773</v>
          </cell>
          <cell r="K52">
            <v>3.9283867461393354</v>
          </cell>
          <cell r="L52">
            <v>32.790003656550773</v>
          </cell>
          <cell r="M52">
            <v>3.9283867461393354</v>
          </cell>
          <cell r="N52">
            <v>32.790003656550773</v>
          </cell>
          <cell r="O52">
            <v>3.9283867461393354</v>
          </cell>
          <cell r="P52">
            <v>32.790003656550773</v>
          </cell>
          <cell r="Q52">
            <v>3.9283867461393354</v>
          </cell>
          <cell r="R52">
            <v>32.790003656550773</v>
          </cell>
          <cell r="S52">
            <v>0.65259322680763621</v>
          </cell>
          <cell r="T52">
            <v>1</v>
          </cell>
          <cell r="U52">
            <v>0</v>
          </cell>
          <cell r="V52">
            <v>0</v>
          </cell>
          <cell r="W52">
            <v>0</v>
          </cell>
          <cell r="X52">
            <v>0</v>
          </cell>
          <cell r="Y52">
            <v>0</v>
          </cell>
          <cell r="Z52">
            <v>0</v>
          </cell>
          <cell r="AA52">
            <v>0</v>
          </cell>
        </row>
        <row r="53">
          <cell r="A53" t="str">
            <v>CurNetAdcNZPP</v>
          </cell>
          <cell r="B53" t="str">
            <v>CurNet</v>
          </cell>
          <cell r="C53" t="str">
            <v>AdcNZPP</v>
          </cell>
          <cell r="D53">
            <v>192.49153025061545</v>
          </cell>
          <cell r="E53">
            <v>23.061332475012605</v>
          </cell>
          <cell r="F53">
            <v>192.49153025061545</v>
          </cell>
          <cell r="G53">
            <v>23.061332475012605</v>
          </cell>
          <cell r="H53">
            <v>192.49153025061545</v>
          </cell>
          <cell r="I53">
            <v>23.061332475012605</v>
          </cell>
          <cell r="J53">
            <v>192.49153025061545</v>
          </cell>
          <cell r="K53">
            <v>23.061332475012605</v>
          </cell>
          <cell r="L53">
            <v>192.49153025061545</v>
          </cell>
          <cell r="M53">
            <v>23.061332475012605</v>
          </cell>
          <cell r="N53">
            <v>192.49153025061545</v>
          </cell>
          <cell r="O53">
            <v>23.061332475012605</v>
          </cell>
          <cell r="P53">
            <v>192.49153025061545</v>
          </cell>
          <cell r="Q53">
            <v>23.061332475012605</v>
          </cell>
          <cell r="R53">
            <v>192.49153025061545</v>
          </cell>
          <cell r="S53">
            <v>3.8310050274816834</v>
          </cell>
          <cell r="T53">
            <v>1</v>
          </cell>
          <cell r="U53">
            <v>0</v>
          </cell>
          <cell r="V53">
            <v>0</v>
          </cell>
          <cell r="W53">
            <v>0</v>
          </cell>
          <cell r="X53">
            <v>0</v>
          </cell>
          <cell r="Y53">
            <v>0</v>
          </cell>
          <cell r="Z53">
            <v>0</v>
          </cell>
          <cell r="AA53">
            <v>0</v>
          </cell>
        </row>
        <row r="54">
          <cell r="A54" t="str">
            <v>CurNetAdcGroup1</v>
          </cell>
          <cell r="B54" t="str">
            <v>CurNet</v>
          </cell>
          <cell r="C54" t="str">
            <v>AdcGroup1</v>
          </cell>
          <cell r="D54">
            <v>81.515613003067202</v>
          </cell>
          <cell r="E54">
            <v>9.7659291861865398</v>
          </cell>
          <cell r="F54">
            <v>81.515613003067202</v>
          </cell>
          <cell r="G54">
            <v>9.7659291861865398</v>
          </cell>
          <cell r="H54">
            <v>81.515613003067202</v>
          </cell>
          <cell r="I54">
            <v>9.7659291861865398</v>
          </cell>
          <cell r="J54">
            <v>81.515613003067202</v>
          </cell>
          <cell r="K54">
            <v>9.7659291861865398</v>
          </cell>
          <cell r="L54">
            <v>81.515613003067202</v>
          </cell>
          <cell r="M54">
            <v>9.7659291861865398</v>
          </cell>
          <cell r="N54">
            <v>81.515613003067202</v>
          </cell>
          <cell r="O54">
            <v>9.7659291861865398</v>
          </cell>
          <cell r="P54">
            <v>81.515613003067202</v>
          </cell>
          <cell r="Q54">
            <v>9.7659291861865398</v>
          </cell>
          <cell r="R54">
            <v>81.515613003067202</v>
          </cell>
          <cell r="S54">
            <v>1.6223400729705864</v>
          </cell>
          <cell r="T54">
            <v>1</v>
          </cell>
          <cell r="U54">
            <v>0</v>
          </cell>
          <cell r="V54">
            <v>0</v>
          </cell>
          <cell r="W54">
            <v>0</v>
          </cell>
          <cell r="X54">
            <v>0</v>
          </cell>
          <cell r="Y54">
            <v>0</v>
          </cell>
          <cell r="Z54">
            <v>0</v>
          </cell>
          <cell r="AA54">
            <v>0</v>
          </cell>
        </row>
        <row r="55">
          <cell r="A55" t="str">
            <v>CurNetAdcGroup2</v>
          </cell>
          <cell r="B55" t="str">
            <v>CurNet</v>
          </cell>
          <cell r="C55" t="str">
            <v>AdcGroup2</v>
          </cell>
          <cell r="D55">
            <v>74.659226008118296</v>
          </cell>
          <cell r="E55">
            <v>8.9445038493833664</v>
          </cell>
          <cell r="F55">
            <v>74.659226008118296</v>
          </cell>
          <cell r="G55">
            <v>8.9445038493833664</v>
          </cell>
          <cell r="H55">
            <v>74.659226008118296</v>
          </cell>
          <cell r="I55">
            <v>8.9445038493833664</v>
          </cell>
          <cell r="J55">
            <v>74.659226008118296</v>
          </cell>
          <cell r="K55">
            <v>8.9445038493833664</v>
          </cell>
          <cell r="L55">
            <v>74.659226008118296</v>
          </cell>
          <cell r="M55">
            <v>8.9445038493833664</v>
          </cell>
          <cell r="N55">
            <v>74.659226008118296</v>
          </cell>
          <cell r="O55">
            <v>8.9445038493833664</v>
          </cell>
          <cell r="P55">
            <v>74.659226008118296</v>
          </cell>
          <cell r="Q55">
            <v>8.9445038493833664</v>
          </cell>
          <cell r="R55">
            <v>74.659226008118296</v>
          </cell>
          <cell r="S55">
            <v>1.4858828843669523</v>
          </cell>
          <cell r="T55">
            <v>1</v>
          </cell>
          <cell r="U55">
            <v>0</v>
          </cell>
          <cell r="V55">
            <v>0</v>
          </cell>
          <cell r="W55">
            <v>0</v>
          </cell>
          <cell r="X55">
            <v>0</v>
          </cell>
          <cell r="Y55">
            <v>0</v>
          </cell>
          <cell r="Z55">
            <v>0</v>
          </cell>
          <cell r="AA55">
            <v>0</v>
          </cell>
        </row>
        <row r="56">
          <cell r="A56" t="str">
            <v>CurNetApp -- Approach charges:  Base$  Weight$/kg. Apply Weight-factor</v>
          </cell>
          <cell r="B56" t="str">
            <v>CurNet</v>
          </cell>
          <cell r="C56" t="str">
            <v>App -- Approach charges:  Base$  Weight$/kg. Apply Weight-factor</v>
          </cell>
          <cell r="D56">
            <v>0</v>
          </cell>
          <cell r="E56">
            <v>0</v>
          </cell>
          <cell r="F56">
            <v>0</v>
          </cell>
          <cell r="G56">
            <v>0</v>
          </cell>
          <cell r="H56">
            <v>0</v>
          </cell>
          <cell r="I56">
            <v>0</v>
          </cell>
          <cell r="J56">
            <v>0</v>
          </cell>
          <cell r="K56">
            <v>0</v>
          </cell>
          <cell r="L56">
            <v>0</v>
          </cell>
          <cell r="M56">
            <v>0</v>
          </cell>
          <cell r="N56">
            <v>0</v>
          </cell>
          <cell r="O56">
            <v>0</v>
          </cell>
          <cell r="P56">
            <v>73.176949032277633</v>
          </cell>
          <cell r="Q56">
            <v>8.7669205442093023</v>
          </cell>
          <cell r="R56">
            <v>73.176949032277633</v>
          </cell>
          <cell r="S56">
            <v>1.4563823108135456</v>
          </cell>
          <cell r="T56">
            <v>1</v>
          </cell>
          <cell r="U56">
            <v>0</v>
          </cell>
          <cell r="V56">
            <v>0</v>
          </cell>
          <cell r="W56">
            <v>0</v>
          </cell>
          <cell r="X56">
            <v>0</v>
          </cell>
          <cell r="Y56">
            <v>0</v>
          </cell>
          <cell r="Z56">
            <v>0</v>
          </cell>
          <cell r="AA56">
            <v>0</v>
          </cell>
        </row>
        <row r="57">
          <cell r="A57" t="str">
            <v>CurNetAppGroupA</v>
          </cell>
          <cell r="B57" t="str">
            <v>CurNet</v>
          </cell>
          <cell r="C57" t="str">
            <v>AppGroupA</v>
          </cell>
          <cell r="D57">
            <v>14.249346449169673</v>
          </cell>
          <cell r="E57">
            <v>1.7071344156706962</v>
          </cell>
          <cell r="F57">
            <v>16.624237524031283</v>
          </cell>
          <cell r="G57">
            <v>1.9916568182824788</v>
          </cell>
          <cell r="H57">
            <v>18.999128598892899</v>
          </cell>
          <cell r="I57">
            <v>2.2761792208942615</v>
          </cell>
          <cell r="J57">
            <v>23.748910748616122</v>
          </cell>
          <cell r="K57">
            <v>2.845224026117827</v>
          </cell>
          <cell r="L57">
            <v>28.498692898339346</v>
          </cell>
          <cell r="M57">
            <v>3.4142688313413925</v>
          </cell>
          <cell r="N57">
            <v>33.248475048062566</v>
          </cell>
          <cell r="O57">
            <v>3.9833136365649575</v>
          </cell>
          <cell r="P57">
            <v>47.497821497232245</v>
          </cell>
          <cell r="Q57">
            <v>5.690448052235654</v>
          </cell>
          <cell r="R57">
            <v>47.497821497232245</v>
          </cell>
          <cell r="S57">
            <v>0.94531116622853439</v>
          </cell>
          <cell r="T57">
            <v>1</v>
          </cell>
          <cell r="U57">
            <v>0</v>
          </cell>
          <cell r="V57">
            <v>0</v>
          </cell>
          <cell r="W57">
            <v>0</v>
          </cell>
          <cell r="X57">
            <v>0</v>
          </cell>
          <cell r="Y57">
            <v>0</v>
          </cell>
          <cell r="Z57">
            <v>0</v>
          </cell>
          <cell r="AA57">
            <v>0</v>
          </cell>
        </row>
        <row r="58">
          <cell r="A58" t="str">
            <v>CurNetAppAttend</v>
          </cell>
          <cell r="B58" t="str">
            <v>CurNet</v>
          </cell>
          <cell r="C58" t="str">
            <v>AppAttend</v>
          </cell>
          <cell r="D58">
            <v>12.109984556882559</v>
          </cell>
          <cell r="E58">
            <v>1.4508294456900854</v>
          </cell>
          <cell r="F58">
            <v>14.128315316362984</v>
          </cell>
          <cell r="G58">
            <v>1.6926343533050996</v>
          </cell>
          <cell r="H58">
            <v>16.146646075843414</v>
          </cell>
          <cell r="I58">
            <v>1.9344392609201142</v>
          </cell>
          <cell r="J58">
            <v>20.183307594804266</v>
          </cell>
          <cell r="K58">
            <v>2.4180490761501425</v>
          </cell>
          <cell r="L58">
            <v>24.219969113765117</v>
          </cell>
          <cell r="M58">
            <v>2.9016588913801709</v>
          </cell>
          <cell r="N58">
            <v>28.256630632725969</v>
          </cell>
          <cell r="O58">
            <v>3.3852687066101992</v>
          </cell>
          <cell r="P58">
            <v>40.366615189608531</v>
          </cell>
          <cell r="Q58">
            <v>4.8360981523002851</v>
          </cell>
          <cell r="R58">
            <v>40.366615189608531</v>
          </cell>
          <cell r="S58">
            <v>0.80338446856580426</v>
          </cell>
          <cell r="T58">
            <v>1</v>
          </cell>
          <cell r="U58">
            <v>0</v>
          </cell>
          <cell r="V58">
            <v>0</v>
          </cell>
          <cell r="W58">
            <v>0</v>
          </cell>
          <cell r="X58">
            <v>0</v>
          </cell>
          <cell r="Y58">
            <v>0</v>
          </cell>
          <cell r="Z58">
            <v>0</v>
          </cell>
          <cell r="AA58">
            <v>0</v>
          </cell>
        </row>
        <row r="59">
          <cell r="A59" t="str">
            <v>CurNetAppUnattend</v>
          </cell>
          <cell r="B59" t="str">
            <v>CurNet</v>
          </cell>
          <cell r="C59" t="str">
            <v>AppUnattend</v>
          </cell>
          <cell r="D59">
            <v>2.9294965206498418</v>
          </cell>
          <cell r="E59">
            <v>0.35096657582357482</v>
          </cell>
          <cell r="F59">
            <v>3.4177459407581487</v>
          </cell>
          <cell r="G59">
            <v>0.40946100512750394</v>
          </cell>
          <cell r="H59">
            <v>3.9059953608664557</v>
          </cell>
          <cell r="I59">
            <v>0.46795543443143317</v>
          </cell>
          <cell r="J59">
            <v>4.8824942010830696</v>
          </cell>
          <cell r="K59">
            <v>0.58494429303929141</v>
          </cell>
          <cell r="L59">
            <v>5.8589930412996836</v>
          </cell>
          <cell r="M59">
            <v>0.70193315164714964</v>
          </cell>
          <cell r="N59">
            <v>6.8354918815162975</v>
          </cell>
          <cell r="O59">
            <v>0.81892201025500788</v>
          </cell>
          <cell r="P59">
            <v>9.7649884021661393</v>
          </cell>
          <cell r="Q59">
            <v>1.1698885860785828</v>
          </cell>
          <cell r="R59">
            <v>9.7649884021661393</v>
          </cell>
          <cell r="S59">
            <v>0.19434475695264772</v>
          </cell>
          <cell r="T59">
            <v>1</v>
          </cell>
          <cell r="U59">
            <v>0</v>
          </cell>
          <cell r="V59">
            <v>0</v>
          </cell>
          <cell r="W59">
            <v>0</v>
          </cell>
          <cell r="X59">
            <v>0</v>
          </cell>
          <cell r="Y59">
            <v>0</v>
          </cell>
          <cell r="Z59">
            <v>0</v>
          </cell>
          <cell r="AA59">
            <v>0</v>
          </cell>
        </row>
        <row r="60">
          <cell r="A60" t="str">
            <v>CurNetEnD -- Enroute Domestic Charges: Base$/100nm  Weight$/kg/100nm. Apply Weight-factors.</v>
          </cell>
          <cell r="B60" t="str">
            <v>CurNet</v>
          </cell>
          <cell r="C60" t="str">
            <v>EnD -- Enroute Domestic Charges: Base$/100nm  Weight$/kg/100nm. Apply Weight-factors.</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row>
        <row r="61">
          <cell r="A61" t="str">
            <v>CurNetEnrDom</v>
          </cell>
          <cell r="B61" t="str">
            <v>CurNet</v>
          </cell>
          <cell r="C61" t="str">
            <v>EnrDom</v>
          </cell>
          <cell r="D61">
            <v>4.7975839004861758</v>
          </cell>
          <cell r="E61">
            <v>0.57477166533942203</v>
          </cell>
          <cell r="F61">
            <v>5.5971812172338717</v>
          </cell>
          <cell r="G61">
            <v>0.67056694289599239</v>
          </cell>
          <cell r="H61">
            <v>6.3967785339815677</v>
          </cell>
          <cell r="I61">
            <v>0.76636222045256286</v>
          </cell>
          <cell r="J61">
            <v>7.9959731674769596</v>
          </cell>
          <cell r="K61">
            <v>0.95795277556570346</v>
          </cell>
          <cell r="L61">
            <v>9.5951678009723516</v>
          </cell>
          <cell r="M61">
            <v>1.1495433306788441</v>
          </cell>
          <cell r="N61">
            <v>11.194362434467743</v>
          </cell>
          <cell r="O61">
            <v>1.3411338857919848</v>
          </cell>
          <cell r="P61">
            <v>15.991946334953919</v>
          </cell>
          <cell r="Q61">
            <v>1.9159055511314069</v>
          </cell>
          <cell r="R61">
            <v>15.991946334953919</v>
          </cell>
          <cell r="S61">
            <v>0.31827492216754333</v>
          </cell>
          <cell r="T61">
            <v>1</v>
          </cell>
          <cell r="U61">
            <v>0</v>
          </cell>
          <cell r="V61">
            <v>0</v>
          </cell>
          <cell r="W61">
            <v>0</v>
          </cell>
          <cell r="X61">
            <v>0</v>
          </cell>
          <cell r="Y61">
            <v>0</v>
          </cell>
          <cell r="Z61">
            <v>0</v>
          </cell>
          <cell r="AA61">
            <v>0</v>
          </cell>
        </row>
        <row r="62">
          <cell r="A62" t="str">
            <v xml:space="preserve">CurNetEnI  -- Enroute Oceanic Charges: Base$/100nm  Weight$/kg/100nm. </v>
          </cell>
          <cell r="B62" t="str">
            <v>CurNet</v>
          </cell>
          <cell r="C62" t="str">
            <v xml:space="preserve">EnI  -- Enroute Oceanic Charges: Base$/100nm  Weight$/kg/100nm. </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row>
        <row r="63">
          <cell r="A63" t="str">
            <v>CurNetEnrOce</v>
          </cell>
          <cell r="B63" t="str">
            <v>CurNet</v>
          </cell>
          <cell r="C63" t="str">
            <v>EnrOce</v>
          </cell>
          <cell r="D63">
            <v>5.0446014789549931</v>
          </cell>
          <cell r="E63">
            <v>0.60436545835891098</v>
          </cell>
          <cell r="F63">
            <v>5.0446014789549931</v>
          </cell>
          <cell r="G63">
            <v>0.60436545835891098</v>
          </cell>
          <cell r="H63">
            <v>5.0446014789549931</v>
          </cell>
          <cell r="I63">
            <v>0.60436545835891098</v>
          </cell>
          <cell r="J63">
            <v>5.0446014789549931</v>
          </cell>
          <cell r="K63">
            <v>0.60436545835891098</v>
          </cell>
          <cell r="L63">
            <v>5.0446014789549931</v>
          </cell>
          <cell r="M63">
            <v>0.60436545835891098</v>
          </cell>
          <cell r="N63">
            <v>5.0446014789549931</v>
          </cell>
          <cell r="O63">
            <v>0.60436545835891098</v>
          </cell>
          <cell r="P63">
            <v>5.0446014789549931</v>
          </cell>
          <cell r="Q63">
            <v>0.60436545835891098</v>
          </cell>
          <cell r="R63">
            <v>5.0446014789549931</v>
          </cell>
          <cell r="S63">
            <v>0.10039867002125577</v>
          </cell>
          <cell r="T63">
            <v>1</v>
          </cell>
          <cell r="U63">
            <v>0</v>
          </cell>
          <cell r="V63">
            <v>0</v>
          </cell>
          <cell r="W63">
            <v>0</v>
          </cell>
          <cell r="X63">
            <v>0</v>
          </cell>
          <cell r="Y63">
            <v>0</v>
          </cell>
          <cell r="Z63">
            <v>0</v>
          </cell>
          <cell r="AA63">
            <v>0</v>
          </cell>
        </row>
        <row r="64">
          <cell r="A64" t="str">
            <v>CurNetAdd -- Aerodrome Discount Multiplier. Start OutHours 1jan04.</v>
          </cell>
          <cell r="B64" t="str">
            <v>CurNet</v>
          </cell>
          <cell r="C64" t="str">
            <v>Add -- Aerodrome Discount Multiplier. Start OutHours 1jan04.</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1</v>
          </cell>
          <cell r="U64">
            <v>0</v>
          </cell>
          <cell r="V64">
            <v>0</v>
          </cell>
          <cell r="W64">
            <v>0</v>
          </cell>
          <cell r="X64">
            <v>0</v>
          </cell>
          <cell r="Y64">
            <v>0</v>
          </cell>
          <cell r="Z64">
            <v>0</v>
          </cell>
          <cell r="AA64">
            <v>0</v>
          </cell>
        </row>
        <row r="65">
          <cell r="A65" t="str">
            <v>CurNetAdd291338nzPM</v>
          </cell>
          <cell r="B65" t="str">
            <v>CurNet</v>
          </cell>
          <cell r="C65" t="str">
            <v>Add291338nzPM</v>
          </cell>
          <cell r="D65">
            <v>0.1</v>
          </cell>
          <cell r="E65" t="str">
            <v>AirPost</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1</v>
          </cell>
          <cell r="U65">
            <v>0</v>
          </cell>
          <cell r="V65">
            <v>0</v>
          </cell>
          <cell r="W65">
            <v>0</v>
          </cell>
          <cell r="X65">
            <v>0</v>
          </cell>
          <cell r="Y65">
            <v>0</v>
          </cell>
          <cell r="Z65">
            <v>0</v>
          </cell>
          <cell r="AA65">
            <v>0</v>
          </cell>
        </row>
        <row r="66">
          <cell r="A66" t="str">
            <v>CurNetAdd291338nzWB</v>
          </cell>
          <cell r="B66" t="str">
            <v>CurNet</v>
          </cell>
          <cell r="C66" t="str">
            <v>Add291338nzWB</v>
          </cell>
          <cell r="D66">
            <v>0.1</v>
          </cell>
          <cell r="E66" t="str">
            <v>AirPost</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1</v>
          </cell>
          <cell r="U66">
            <v>0</v>
          </cell>
          <cell r="V66">
            <v>0</v>
          </cell>
          <cell r="W66">
            <v>0</v>
          </cell>
          <cell r="X66">
            <v>0</v>
          </cell>
          <cell r="Y66">
            <v>0</v>
          </cell>
          <cell r="Z66">
            <v>0</v>
          </cell>
          <cell r="AA66">
            <v>0</v>
          </cell>
        </row>
        <row r="67">
          <cell r="A67" t="str">
            <v>CurNetAdd855252nzPM</v>
          </cell>
          <cell r="B67" t="str">
            <v>CurNet</v>
          </cell>
          <cell r="C67" t="str">
            <v>Add855252nzPM</v>
          </cell>
          <cell r="D67">
            <v>0.1</v>
          </cell>
          <cell r="E67" t="str">
            <v>AirFreight - assume 90% OutOfHours (ADC=0) 28may04</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1</v>
          </cell>
          <cell r="U67">
            <v>0</v>
          </cell>
          <cell r="V67">
            <v>0</v>
          </cell>
          <cell r="W67">
            <v>0</v>
          </cell>
          <cell r="X67">
            <v>0</v>
          </cell>
          <cell r="Y67">
            <v>0</v>
          </cell>
          <cell r="Z67">
            <v>0</v>
          </cell>
          <cell r="AA67">
            <v>0</v>
          </cell>
        </row>
        <row r="68">
          <cell r="A68" t="str">
            <v>CurNetAps -- Approach discount multiplier: IFR-&gt;VFR now zero. Start OutOfHours 1jan04.</v>
          </cell>
          <cell r="B68" t="str">
            <v>CurNet</v>
          </cell>
          <cell r="C68" t="str">
            <v>Aps -- Approach discount multiplier: IFR-&gt;VFR now zero. Start OutOfHours 1jan04.</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1</v>
          </cell>
          <cell r="U68">
            <v>0</v>
          </cell>
          <cell r="V68">
            <v>0</v>
          </cell>
          <cell r="W68">
            <v>0</v>
          </cell>
          <cell r="X68">
            <v>0</v>
          </cell>
          <cell r="Y68">
            <v>0</v>
          </cell>
          <cell r="Z68">
            <v>0</v>
          </cell>
          <cell r="AA68">
            <v>0</v>
          </cell>
        </row>
        <row r="69">
          <cell r="A69" t="str">
            <v>CurNetAps100095nzQN</v>
          </cell>
          <cell r="B69" t="str">
            <v>CurNet</v>
          </cell>
          <cell r="C69" t="str">
            <v>Aps100095nzQN</v>
          </cell>
          <cell r="D69">
            <v>0.99</v>
          </cell>
          <cell r="E69" t="str">
            <v>MtCook, was .65 to 3mar03</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1</v>
          </cell>
          <cell r="U69">
            <v>0</v>
          </cell>
          <cell r="V69">
            <v>0</v>
          </cell>
          <cell r="W69">
            <v>0</v>
          </cell>
          <cell r="X69">
            <v>0</v>
          </cell>
          <cell r="Y69">
            <v>0</v>
          </cell>
          <cell r="Z69">
            <v>0</v>
          </cell>
          <cell r="AA69">
            <v>0</v>
          </cell>
        </row>
        <row r="70">
          <cell r="A70" t="str">
            <v>CurNetAps291338nzPM</v>
          </cell>
          <cell r="B70" t="str">
            <v>CurNet</v>
          </cell>
          <cell r="C70" t="str">
            <v>Aps291338nzPM</v>
          </cell>
          <cell r="D70">
            <v>0.84</v>
          </cell>
          <cell r="E70" t="str">
            <v>AirPost</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1</v>
          </cell>
          <cell r="U70">
            <v>0</v>
          </cell>
          <cell r="V70">
            <v>0</v>
          </cell>
          <cell r="W70">
            <v>0</v>
          </cell>
          <cell r="X70">
            <v>0</v>
          </cell>
          <cell r="Y70">
            <v>0</v>
          </cell>
          <cell r="Z70">
            <v>0</v>
          </cell>
          <cell r="AA70">
            <v>0</v>
          </cell>
        </row>
        <row r="71">
          <cell r="A71" t="str">
            <v>CurNetAps291338nzWB</v>
          </cell>
          <cell r="B71" t="str">
            <v>CurNet</v>
          </cell>
          <cell r="C71" t="str">
            <v>Aps291338nzWB</v>
          </cell>
          <cell r="D71">
            <v>0.84</v>
          </cell>
          <cell r="E71" t="str">
            <v>AirPost</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1</v>
          </cell>
          <cell r="U71">
            <v>0</v>
          </cell>
          <cell r="V71">
            <v>0</v>
          </cell>
          <cell r="W71">
            <v>0</v>
          </cell>
          <cell r="X71">
            <v>0</v>
          </cell>
          <cell r="Y71">
            <v>0</v>
          </cell>
          <cell r="Z71">
            <v>0</v>
          </cell>
          <cell r="AA71">
            <v>0</v>
          </cell>
        </row>
        <row r="72">
          <cell r="A72" t="str">
            <v>CurNetAps855252nzPM</v>
          </cell>
          <cell r="B72" t="str">
            <v>CurNet</v>
          </cell>
          <cell r="C72" t="str">
            <v>Aps855252nzPM</v>
          </cell>
          <cell r="D72">
            <v>0.84</v>
          </cell>
          <cell r="E72" t="str">
            <v>AirFreight - assume 90% OutOfHours (wtd.App=.84) 28may04</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1</v>
          </cell>
          <cell r="U72">
            <v>0</v>
          </cell>
          <cell r="V72">
            <v>0</v>
          </cell>
          <cell r="W72">
            <v>0</v>
          </cell>
          <cell r="X72">
            <v>0</v>
          </cell>
          <cell r="Y72">
            <v>0</v>
          </cell>
          <cell r="Z72">
            <v>0</v>
          </cell>
          <cell r="AA72">
            <v>0</v>
          </cell>
        </row>
        <row r="73">
          <cell r="A73" t="str">
            <v>CurNetFANS Charge: $/100nm  -- if equipped and registered. Weight independent. Start 1mar00. Merge into EnrInt late09?</v>
          </cell>
          <cell r="B73" t="str">
            <v>CurNet</v>
          </cell>
          <cell r="C73" t="str">
            <v>FANS Charge: $/100nm  -- if equipped and registered. Weight independent. Start 1mar00. Merge into EnrInt late09?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1</v>
          </cell>
          <cell r="U73">
            <v>0</v>
          </cell>
          <cell r="V73">
            <v>0</v>
          </cell>
          <cell r="W73">
            <v>0</v>
          </cell>
          <cell r="X73">
            <v>0</v>
          </cell>
          <cell r="Y73">
            <v>0</v>
          </cell>
          <cell r="Z73">
            <v>0</v>
          </cell>
          <cell r="AA73">
            <v>0</v>
          </cell>
        </row>
        <row r="74">
          <cell r="A74" t="str">
            <v>CurNetFans1new</v>
          </cell>
          <cell r="B74" t="str">
            <v>CurNet</v>
          </cell>
          <cell r="C74" t="str">
            <v>Fans1new</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1</v>
          </cell>
          <cell r="U74">
            <v>0</v>
          </cell>
          <cell r="V74">
            <v>0</v>
          </cell>
          <cell r="W74">
            <v>0</v>
          </cell>
          <cell r="X74">
            <v>0</v>
          </cell>
          <cell r="Y74">
            <v>0</v>
          </cell>
          <cell r="Z74">
            <v>0</v>
          </cell>
          <cell r="AA74">
            <v>0</v>
          </cell>
        </row>
        <row r="75">
          <cell r="A75" t="str">
            <v>CurNetOCS Charge: $/100nm  -- Weight independent. Since moved into EnrInt chargesStart 1mar00. Merge into EnrInt late09?</v>
          </cell>
          <cell r="B75" t="str">
            <v>CurNet</v>
          </cell>
          <cell r="C75" t="str">
            <v>OCS Charge: $/100nm  -- Weight independent. Since moved into EnrInt chargesStart 1mar00. Merge into EnrInt late09?</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1</v>
          </cell>
          <cell r="U75">
            <v>0</v>
          </cell>
          <cell r="V75">
            <v>0</v>
          </cell>
          <cell r="W75">
            <v>0</v>
          </cell>
          <cell r="X75">
            <v>0</v>
          </cell>
          <cell r="Y75">
            <v>0</v>
          </cell>
          <cell r="Z75">
            <v>0</v>
          </cell>
          <cell r="AA75">
            <v>0</v>
          </cell>
        </row>
        <row r="76">
          <cell r="A76" t="str">
            <v>CurNetOCSm</v>
          </cell>
          <cell r="B76" t="str">
            <v>CurNet</v>
          </cell>
          <cell r="C76" t="str">
            <v>OCSm</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1</v>
          </cell>
          <cell r="U76">
            <v>0</v>
          </cell>
          <cell r="V76">
            <v>0</v>
          </cell>
          <cell r="W76">
            <v>0</v>
          </cell>
          <cell r="X76">
            <v>0</v>
          </cell>
          <cell r="Y76">
            <v>0</v>
          </cell>
          <cell r="Z76">
            <v>0</v>
          </cell>
          <cell r="AA76">
            <v>0</v>
          </cell>
        </row>
        <row r="77">
          <cell r="A77" t="str">
            <v>NewLSPADC -- AERODROME CHARGES:  BASE$  WEIGHT$/KG.</v>
          </cell>
          <cell r="B77" t="str">
            <v>NewLSP</v>
          </cell>
          <cell r="C77" t="str">
            <v>ADC -- AERODROME CHARGES:  BASE$  WEIGHT$/KG.</v>
          </cell>
          <cell r="D77">
            <v>0</v>
          </cell>
          <cell r="E77">
            <v>0</v>
          </cell>
          <cell r="F77">
            <v>0</v>
          </cell>
          <cell r="G77">
            <v>0</v>
          </cell>
          <cell r="H77">
            <v>0</v>
          </cell>
          <cell r="I77">
            <v>0</v>
          </cell>
          <cell r="J77">
            <v>0</v>
          </cell>
          <cell r="K77">
            <v>0</v>
          </cell>
          <cell r="L77" t="str">
            <v>JoinGA-Prices Location-Specific</v>
          </cell>
          <cell r="M77">
            <v>0</v>
          </cell>
          <cell r="N77">
            <v>0</v>
          </cell>
          <cell r="O77">
            <v>0</v>
          </cell>
          <cell r="P77">
            <v>0</v>
          </cell>
          <cell r="Q77">
            <v>0</v>
          </cell>
          <cell r="R77">
            <v>0</v>
          </cell>
          <cell r="S77">
            <v>0</v>
          </cell>
          <cell r="T77" t="str">
            <v>dScale (col.8) for Col.Q</v>
          </cell>
          <cell r="U77">
            <v>0</v>
          </cell>
          <cell r="V77">
            <v>0</v>
          </cell>
          <cell r="W77">
            <v>0</v>
          </cell>
          <cell r="X77">
            <v>0</v>
          </cell>
          <cell r="Y77">
            <v>0</v>
          </cell>
          <cell r="Z77">
            <v>0</v>
          </cell>
          <cell r="AA77">
            <v>0</v>
          </cell>
        </row>
        <row r="78">
          <cell r="A78" t="str">
            <v>NewLSPAdcNZAA</v>
          </cell>
          <cell r="B78" t="str">
            <v>NewLSP</v>
          </cell>
          <cell r="C78" t="str">
            <v>AdcNZAA</v>
          </cell>
          <cell r="D78">
            <v>0</v>
          </cell>
          <cell r="E78">
            <v>0</v>
          </cell>
          <cell r="F78">
            <v>0</v>
          </cell>
          <cell r="G78">
            <v>0</v>
          </cell>
          <cell r="H78">
            <v>0</v>
          </cell>
          <cell r="I78">
            <v>0</v>
          </cell>
          <cell r="J78">
            <v>0</v>
          </cell>
          <cell r="K78">
            <v>0</v>
          </cell>
          <cell r="L78">
            <v>0</v>
          </cell>
          <cell r="M78">
            <v>0</v>
          </cell>
          <cell r="N78">
            <v>0</v>
          </cell>
          <cell r="O78">
            <v>0</v>
          </cell>
          <cell r="P78">
            <v>13</v>
          </cell>
          <cell r="Q78">
            <v>2.6002688746744833</v>
          </cell>
          <cell r="R78">
            <v>0</v>
          </cell>
          <cell r="S78">
            <v>0</v>
          </cell>
          <cell r="T78">
            <v>1</v>
          </cell>
          <cell r="U78">
            <v>0</v>
          </cell>
          <cell r="V78">
            <v>0</v>
          </cell>
          <cell r="W78">
            <v>0</v>
          </cell>
          <cell r="X78">
            <v>0</v>
          </cell>
          <cell r="Y78">
            <v>0</v>
          </cell>
          <cell r="Z78">
            <v>0</v>
          </cell>
          <cell r="AA78">
            <v>0</v>
          </cell>
        </row>
        <row r="79">
          <cell r="A79" t="str">
            <v>NewLSPAdcNZCH</v>
          </cell>
          <cell r="B79" t="str">
            <v>NewLSP</v>
          </cell>
          <cell r="C79" t="str">
            <v>AdcNZCH</v>
          </cell>
          <cell r="D79">
            <v>0</v>
          </cell>
          <cell r="E79">
            <v>0</v>
          </cell>
          <cell r="F79">
            <v>0</v>
          </cell>
          <cell r="G79">
            <v>0</v>
          </cell>
          <cell r="H79">
            <v>0</v>
          </cell>
          <cell r="I79">
            <v>0</v>
          </cell>
          <cell r="J79">
            <v>0</v>
          </cell>
          <cell r="K79">
            <v>0</v>
          </cell>
          <cell r="L79">
            <v>0</v>
          </cell>
          <cell r="M79">
            <v>0</v>
          </cell>
          <cell r="N79">
            <v>0</v>
          </cell>
          <cell r="O79">
            <v>0</v>
          </cell>
          <cell r="P79">
            <v>13</v>
          </cell>
          <cell r="Q79">
            <v>5.0452259149216392</v>
          </cell>
          <cell r="R79">
            <v>0</v>
          </cell>
          <cell r="S79">
            <v>0</v>
          </cell>
          <cell r="T79">
            <v>1</v>
          </cell>
          <cell r="U79">
            <v>0</v>
          </cell>
          <cell r="V79">
            <v>0</v>
          </cell>
          <cell r="W79">
            <v>0</v>
          </cell>
          <cell r="X79">
            <v>0</v>
          </cell>
          <cell r="Y79">
            <v>0</v>
          </cell>
          <cell r="Z79">
            <v>0</v>
          </cell>
          <cell r="AA79">
            <v>0</v>
          </cell>
        </row>
        <row r="80">
          <cell r="A80" t="str">
            <v>NewLSPAdcNZDN</v>
          </cell>
          <cell r="B80" t="str">
            <v>NewLSP</v>
          </cell>
          <cell r="C80" t="str">
            <v>AdcNZDN</v>
          </cell>
          <cell r="D80">
            <v>0</v>
          </cell>
          <cell r="E80">
            <v>0</v>
          </cell>
          <cell r="F80">
            <v>0</v>
          </cell>
          <cell r="G80">
            <v>0</v>
          </cell>
          <cell r="H80">
            <v>0</v>
          </cell>
          <cell r="I80">
            <v>0</v>
          </cell>
          <cell r="J80">
            <v>0</v>
          </cell>
          <cell r="K80">
            <v>0</v>
          </cell>
          <cell r="L80">
            <v>0</v>
          </cell>
          <cell r="M80">
            <v>0</v>
          </cell>
          <cell r="N80">
            <v>0</v>
          </cell>
          <cell r="O80">
            <v>0</v>
          </cell>
          <cell r="P80">
            <v>13</v>
          </cell>
          <cell r="Q80">
            <v>10.020606233424468</v>
          </cell>
          <cell r="R80">
            <v>0</v>
          </cell>
          <cell r="S80">
            <v>0</v>
          </cell>
          <cell r="T80">
            <v>1</v>
          </cell>
          <cell r="U80">
            <v>0</v>
          </cell>
          <cell r="V80">
            <v>0</v>
          </cell>
          <cell r="W80">
            <v>0</v>
          </cell>
          <cell r="X80">
            <v>0</v>
          </cell>
          <cell r="Y80">
            <v>0</v>
          </cell>
          <cell r="Z80">
            <v>0</v>
          </cell>
          <cell r="AA80">
            <v>0</v>
          </cell>
        </row>
        <row r="81">
          <cell r="A81" t="str">
            <v>NewLSPAdcNZGS</v>
          </cell>
          <cell r="B81" t="str">
            <v>NewLSP</v>
          </cell>
          <cell r="C81" t="str">
            <v>AdcNZGS</v>
          </cell>
          <cell r="D81">
            <v>0</v>
          </cell>
          <cell r="E81">
            <v>0</v>
          </cell>
          <cell r="F81">
            <v>0</v>
          </cell>
          <cell r="G81">
            <v>0</v>
          </cell>
          <cell r="H81">
            <v>0</v>
          </cell>
          <cell r="I81">
            <v>0</v>
          </cell>
          <cell r="J81">
            <v>0</v>
          </cell>
          <cell r="K81">
            <v>0</v>
          </cell>
          <cell r="L81">
            <v>0</v>
          </cell>
          <cell r="M81">
            <v>0</v>
          </cell>
          <cell r="N81">
            <v>0</v>
          </cell>
          <cell r="O81">
            <v>0</v>
          </cell>
          <cell r="P81">
            <v>13</v>
          </cell>
          <cell r="Q81">
            <v>36.310406681670962</v>
          </cell>
          <cell r="R81">
            <v>0</v>
          </cell>
          <cell r="S81">
            <v>0</v>
          </cell>
          <cell r="T81">
            <v>1</v>
          </cell>
          <cell r="U81">
            <v>0</v>
          </cell>
          <cell r="V81">
            <v>0</v>
          </cell>
          <cell r="W81">
            <v>0</v>
          </cell>
          <cell r="X81">
            <v>0</v>
          </cell>
          <cell r="Y81">
            <v>0</v>
          </cell>
          <cell r="Z81">
            <v>0</v>
          </cell>
          <cell r="AA81">
            <v>0</v>
          </cell>
        </row>
        <row r="82">
          <cell r="A82" t="str">
            <v>NewLSPAdcNZHN</v>
          </cell>
          <cell r="B82" t="str">
            <v>NewLSP</v>
          </cell>
          <cell r="C82" t="str">
            <v>AdcNZHN</v>
          </cell>
          <cell r="D82">
            <v>0</v>
          </cell>
          <cell r="E82">
            <v>0</v>
          </cell>
          <cell r="F82">
            <v>0</v>
          </cell>
          <cell r="G82">
            <v>0</v>
          </cell>
          <cell r="H82">
            <v>0</v>
          </cell>
          <cell r="I82">
            <v>0</v>
          </cell>
          <cell r="J82">
            <v>0</v>
          </cell>
          <cell r="K82">
            <v>0</v>
          </cell>
          <cell r="L82">
            <v>0</v>
          </cell>
          <cell r="M82">
            <v>0</v>
          </cell>
          <cell r="N82">
            <v>0</v>
          </cell>
          <cell r="O82">
            <v>0</v>
          </cell>
          <cell r="P82">
            <v>13</v>
          </cell>
          <cell r="Q82">
            <v>25.88226903667455</v>
          </cell>
          <cell r="R82">
            <v>0</v>
          </cell>
          <cell r="S82">
            <v>0</v>
          </cell>
          <cell r="T82">
            <v>1</v>
          </cell>
          <cell r="U82">
            <v>0</v>
          </cell>
          <cell r="V82">
            <v>0</v>
          </cell>
          <cell r="W82">
            <v>0</v>
          </cell>
          <cell r="X82">
            <v>0</v>
          </cell>
          <cell r="Y82">
            <v>0</v>
          </cell>
          <cell r="Z82">
            <v>0</v>
          </cell>
          <cell r="AA82">
            <v>0</v>
          </cell>
        </row>
        <row r="83">
          <cell r="A83" t="str">
            <v>NewLSPAdcNZNV</v>
          </cell>
          <cell r="B83" t="str">
            <v>NewLSP</v>
          </cell>
          <cell r="C83" t="str">
            <v>AdcNZNV</v>
          </cell>
          <cell r="D83">
            <v>0</v>
          </cell>
          <cell r="E83">
            <v>0</v>
          </cell>
          <cell r="F83">
            <v>0</v>
          </cell>
          <cell r="G83">
            <v>0</v>
          </cell>
          <cell r="H83">
            <v>0</v>
          </cell>
          <cell r="I83">
            <v>0</v>
          </cell>
          <cell r="J83">
            <v>0</v>
          </cell>
          <cell r="K83">
            <v>0</v>
          </cell>
          <cell r="L83">
            <v>0</v>
          </cell>
          <cell r="M83">
            <v>0</v>
          </cell>
          <cell r="N83">
            <v>0</v>
          </cell>
          <cell r="O83">
            <v>0</v>
          </cell>
          <cell r="P83">
            <v>13</v>
          </cell>
          <cell r="Q83">
            <v>14.338126088357761</v>
          </cell>
          <cell r="R83">
            <v>0</v>
          </cell>
          <cell r="S83">
            <v>0</v>
          </cell>
          <cell r="T83">
            <v>1</v>
          </cell>
          <cell r="U83">
            <v>0</v>
          </cell>
          <cell r="V83">
            <v>0</v>
          </cell>
          <cell r="W83">
            <v>0</v>
          </cell>
          <cell r="X83">
            <v>0</v>
          </cell>
          <cell r="Y83">
            <v>0</v>
          </cell>
          <cell r="Z83">
            <v>0</v>
          </cell>
          <cell r="AA83">
            <v>0</v>
          </cell>
        </row>
        <row r="84">
          <cell r="A84" t="str">
            <v>NewLSPAdcNZMF</v>
          </cell>
          <cell r="B84" t="str">
            <v>NewLSP</v>
          </cell>
          <cell r="C84" t="str">
            <v>AdcNZMF</v>
          </cell>
          <cell r="D84">
            <v>0</v>
          </cell>
          <cell r="E84">
            <v>0</v>
          </cell>
          <cell r="F84">
            <v>0</v>
          </cell>
          <cell r="G84">
            <v>0</v>
          </cell>
          <cell r="H84">
            <v>0</v>
          </cell>
          <cell r="I84">
            <v>0</v>
          </cell>
          <cell r="J84">
            <v>0</v>
          </cell>
          <cell r="K84">
            <v>0</v>
          </cell>
          <cell r="L84">
            <v>0</v>
          </cell>
          <cell r="M84">
            <v>0</v>
          </cell>
          <cell r="N84">
            <v>0</v>
          </cell>
          <cell r="O84">
            <v>0</v>
          </cell>
          <cell r="P84">
            <v>13</v>
          </cell>
          <cell r="Q84">
            <v>15.622891892424068</v>
          </cell>
          <cell r="R84">
            <v>0</v>
          </cell>
          <cell r="S84">
            <v>0</v>
          </cell>
          <cell r="T84">
            <v>1</v>
          </cell>
          <cell r="U84">
            <v>0</v>
          </cell>
          <cell r="V84">
            <v>0</v>
          </cell>
          <cell r="W84">
            <v>0</v>
          </cell>
          <cell r="X84">
            <v>0</v>
          </cell>
          <cell r="Y84">
            <v>0</v>
          </cell>
          <cell r="Z84">
            <v>0</v>
          </cell>
          <cell r="AA84">
            <v>0</v>
          </cell>
        </row>
        <row r="85">
          <cell r="A85" t="str">
            <v>NewLSPAdcNZNR</v>
          </cell>
          <cell r="B85" t="str">
            <v>NewLSP</v>
          </cell>
          <cell r="C85" t="str">
            <v>AdcNZNR</v>
          </cell>
          <cell r="D85">
            <v>0</v>
          </cell>
          <cell r="E85">
            <v>0</v>
          </cell>
          <cell r="F85">
            <v>0</v>
          </cell>
          <cell r="G85">
            <v>0</v>
          </cell>
          <cell r="H85">
            <v>0</v>
          </cell>
          <cell r="I85">
            <v>0</v>
          </cell>
          <cell r="J85">
            <v>0</v>
          </cell>
          <cell r="K85">
            <v>0</v>
          </cell>
          <cell r="L85">
            <v>0</v>
          </cell>
          <cell r="M85">
            <v>0</v>
          </cell>
          <cell r="N85">
            <v>0</v>
          </cell>
          <cell r="O85">
            <v>0</v>
          </cell>
          <cell r="P85">
            <v>13</v>
          </cell>
          <cell r="Q85">
            <v>11.587598679573732</v>
          </cell>
          <cell r="R85">
            <v>0</v>
          </cell>
          <cell r="S85">
            <v>0</v>
          </cell>
          <cell r="T85">
            <v>1</v>
          </cell>
          <cell r="U85">
            <v>0</v>
          </cell>
          <cell r="V85">
            <v>0</v>
          </cell>
          <cell r="W85">
            <v>0</v>
          </cell>
          <cell r="X85">
            <v>0</v>
          </cell>
          <cell r="Y85">
            <v>0</v>
          </cell>
          <cell r="Z85">
            <v>0</v>
          </cell>
          <cell r="AA85">
            <v>0</v>
          </cell>
        </row>
        <row r="86">
          <cell r="A86" t="str">
            <v>NewLSPAdcNZNS</v>
          </cell>
          <cell r="B86" t="str">
            <v>NewLSP</v>
          </cell>
          <cell r="C86" t="str">
            <v>AdcNZNS</v>
          </cell>
          <cell r="D86">
            <v>0</v>
          </cell>
          <cell r="E86">
            <v>0</v>
          </cell>
          <cell r="F86">
            <v>0</v>
          </cell>
          <cell r="G86">
            <v>0</v>
          </cell>
          <cell r="H86">
            <v>0</v>
          </cell>
          <cell r="I86">
            <v>0</v>
          </cell>
          <cell r="J86">
            <v>0</v>
          </cell>
          <cell r="K86">
            <v>0</v>
          </cell>
          <cell r="L86">
            <v>0</v>
          </cell>
          <cell r="M86">
            <v>0</v>
          </cell>
          <cell r="N86">
            <v>0</v>
          </cell>
          <cell r="O86">
            <v>0</v>
          </cell>
          <cell r="P86">
            <v>13</v>
          </cell>
          <cell r="Q86">
            <v>8.547487209051658</v>
          </cell>
          <cell r="R86">
            <v>0</v>
          </cell>
          <cell r="S86">
            <v>0</v>
          </cell>
          <cell r="T86">
            <v>1</v>
          </cell>
          <cell r="U86">
            <v>0</v>
          </cell>
          <cell r="V86">
            <v>0</v>
          </cell>
          <cell r="W86">
            <v>0</v>
          </cell>
          <cell r="X86">
            <v>0</v>
          </cell>
          <cell r="Y86">
            <v>0</v>
          </cell>
          <cell r="Z86">
            <v>0</v>
          </cell>
          <cell r="AA86">
            <v>0</v>
          </cell>
        </row>
        <row r="87">
          <cell r="A87" t="str">
            <v>NewLSPAdcNZNP</v>
          </cell>
          <cell r="B87" t="str">
            <v>NewLSP</v>
          </cell>
          <cell r="C87" t="str">
            <v>AdcNZNP</v>
          </cell>
          <cell r="D87">
            <v>0</v>
          </cell>
          <cell r="E87">
            <v>0</v>
          </cell>
          <cell r="F87">
            <v>0</v>
          </cell>
          <cell r="G87">
            <v>0</v>
          </cell>
          <cell r="H87">
            <v>0</v>
          </cell>
          <cell r="I87">
            <v>0</v>
          </cell>
          <cell r="J87">
            <v>0</v>
          </cell>
          <cell r="K87">
            <v>0</v>
          </cell>
          <cell r="L87">
            <v>0</v>
          </cell>
          <cell r="M87">
            <v>0</v>
          </cell>
          <cell r="N87">
            <v>0</v>
          </cell>
          <cell r="O87">
            <v>0</v>
          </cell>
          <cell r="P87">
            <v>13</v>
          </cell>
          <cell r="Q87">
            <v>13.364858404116081</v>
          </cell>
          <cell r="R87">
            <v>0</v>
          </cell>
          <cell r="S87">
            <v>0</v>
          </cell>
          <cell r="T87">
            <v>1</v>
          </cell>
          <cell r="U87">
            <v>0</v>
          </cell>
          <cell r="V87">
            <v>0</v>
          </cell>
          <cell r="W87">
            <v>0</v>
          </cell>
          <cell r="X87">
            <v>0</v>
          </cell>
          <cell r="Y87">
            <v>0</v>
          </cell>
          <cell r="Z87">
            <v>0</v>
          </cell>
          <cell r="AA87">
            <v>0</v>
          </cell>
        </row>
        <row r="88">
          <cell r="A88" t="str">
            <v>NewLSPAdcNZPM</v>
          </cell>
          <cell r="B88" t="str">
            <v>NewLSP</v>
          </cell>
          <cell r="C88" t="str">
            <v>AdcNZPM</v>
          </cell>
          <cell r="D88">
            <v>0</v>
          </cell>
          <cell r="E88">
            <v>0</v>
          </cell>
          <cell r="F88">
            <v>0</v>
          </cell>
          <cell r="G88">
            <v>0</v>
          </cell>
          <cell r="H88">
            <v>0</v>
          </cell>
          <cell r="I88">
            <v>0</v>
          </cell>
          <cell r="J88">
            <v>0</v>
          </cell>
          <cell r="K88">
            <v>0</v>
          </cell>
          <cell r="L88">
            <v>0</v>
          </cell>
          <cell r="M88">
            <v>0</v>
          </cell>
          <cell r="N88">
            <v>0</v>
          </cell>
          <cell r="O88">
            <v>0</v>
          </cell>
          <cell r="P88">
            <v>13</v>
          </cell>
          <cell r="Q88">
            <v>18.592621658246777</v>
          </cell>
          <cell r="R88">
            <v>0</v>
          </cell>
          <cell r="S88">
            <v>0</v>
          </cell>
          <cell r="T88">
            <v>1</v>
          </cell>
          <cell r="U88">
            <v>0</v>
          </cell>
          <cell r="V88">
            <v>0</v>
          </cell>
          <cell r="W88">
            <v>0</v>
          </cell>
          <cell r="X88">
            <v>0</v>
          </cell>
          <cell r="Y88">
            <v>0</v>
          </cell>
          <cell r="Z88">
            <v>0</v>
          </cell>
          <cell r="AA88">
            <v>0</v>
          </cell>
        </row>
        <row r="89">
          <cell r="A89" t="str">
            <v>NewLSPAdcNZQN</v>
          </cell>
          <cell r="B89" t="str">
            <v>NewLSP</v>
          </cell>
          <cell r="C89" t="str">
            <v>AdcNZQN</v>
          </cell>
          <cell r="D89">
            <v>0</v>
          </cell>
          <cell r="E89">
            <v>0</v>
          </cell>
          <cell r="F89">
            <v>0</v>
          </cell>
          <cell r="G89">
            <v>0</v>
          </cell>
          <cell r="H89">
            <v>0</v>
          </cell>
          <cell r="I89">
            <v>0</v>
          </cell>
          <cell r="J89">
            <v>0</v>
          </cell>
          <cell r="K89">
            <v>0</v>
          </cell>
          <cell r="L89">
            <v>0</v>
          </cell>
          <cell r="M89">
            <v>0</v>
          </cell>
          <cell r="N89">
            <v>0</v>
          </cell>
          <cell r="O89">
            <v>0</v>
          </cell>
          <cell r="P89">
            <v>13</v>
          </cell>
          <cell r="Q89">
            <v>13.988879028409221</v>
          </cell>
          <cell r="R89">
            <v>0</v>
          </cell>
          <cell r="S89">
            <v>0</v>
          </cell>
          <cell r="T89">
            <v>1</v>
          </cell>
          <cell r="U89">
            <v>0</v>
          </cell>
          <cell r="V89">
            <v>0</v>
          </cell>
          <cell r="W89">
            <v>0</v>
          </cell>
          <cell r="X89">
            <v>0</v>
          </cell>
          <cell r="Y89">
            <v>0</v>
          </cell>
          <cell r="Z89">
            <v>0</v>
          </cell>
          <cell r="AA89">
            <v>0</v>
          </cell>
        </row>
        <row r="90">
          <cell r="A90" t="str">
            <v>NewLSPAdcNZRO</v>
          </cell>
          <cell r="B90" t="str">
            <v>NewLSP</v>
          </cell>
          <cell r="C90" t="str">
            <v>AdcNZRO</v>
          </cell>
          <cell r="D90">
            <v>0</v>
          </cell>
          <cell r="E90">
            <v>0</v>
          </cell>
          <cell r="F90">
            <v>0</v>
          </cell>
          <cell r="G90">
            <v>0</v>
          </cell>
          <cell r="H90">
            <v>0</v>
          </cell>
          <cell r="I90">
            <v>0</v>
          </cell>
          <cell r="J90">
            <v>0</v>
          </cell>
          <cell r="K90">
            <v>0</v>
          </cell>
          <cell r="L90">
            <v>0</v>
          </cell>
          <cell r="M90">
            <v>0</v>
          </cell>
          <cell r="N90">
            <v>0</v>
          </cell>
          <cell r="O90">
            <v>0</v>
          </cell>
          <cell r="P90">
            <v>13</v>
          </cell>
          <cell r="Q90">
            <v>23.417547292243462</v>
          </cell>
          <cell r="R90">
            <v>0</v>
          </cell>
          <cell r="S90">
            <v>0</v>
          </cell>
          <cell r="T90">
            <v>1</v>
          </cell>
          <cell r="U90">
            <v>0</v>
          </cell>
          <cell r="V90">
            <v>0</v>
          </cell>
          <cell r="W90">
            <v>0</v>
          </cell>
          <cell r="X90">
            <v>0</v>
          </cell>
          <cell r="Y90">
            <v>0</v>
          </cell>
          <cell r="Z90">
            <v>0</v>
          </cell>
          <cell r="AA90">
            <v>0</v>
          </cell>
        </row>
        <row r="91">
          <cell r="A91" t="str">
            <v>NewLSPAdcNZTG</v>
          </cell>
          <cell r="B91" t="str">
            <v>NewLSP</v>
          </cell>
          <cell r="C91" t="str">
            <v>AdcNZTG</v>
          </cell>
          <cell r="D91">
            <v>0</v>
          </cell>
          <cell r="E91">
            <v>0</v>
          </cell>
          <cell r="F91">
            <v>0</v>
          </cell>
          <cell r="G91">
            <v>0</v>
          </cell>
          <cell r="H91">
            <v>0</v>
          </cell>
          <cell r="I91">
            <v>0</v>
          </cell>
          <cell r="J91">
            <v>0</v>
          </cell>
          <cell r="K91">
            <v>0</v>
          </cell>
          <cell r="L91">
            <v>0</v>
          </cell>
          <cell r="M91">
            <v>0</v>
          </cell>
          <cell r="N91">
            <v>0</v>
          </cell>
          <cell r="O91">
            <v>0</v>
          </cell>
          <cell r="P91">
            <v>13</v>
          </cell>
          <cell r="Q91">
            <v>27.266341488767683</v>
          </cell>
          <cell r="R91">
            <v>0</v>
          </cell>
          <cell r="S91">
            <v>0</v>
          </cell>
          <cell r="T91">
            <v>1</v>
          </cell>
          <cell r="U91">
            <v>0</v>
          </cell>
          <cell r="V91">
            <v>0</v>
          </cell>
          <cell r="W91">
            <v>0</v>
          </cell>
          <cell r="X91">
            <v>0</v>
          </cell>
          <cell r="Y91">
            <v>0</v>
          </cell>
          <cell r="Z91">
            <v>0</v>
          </cell>
          <cell r="AA91">
            <v>0</v>
          </cell>
        </row>
        <row r="92">
          <cell r="A92" t="str">
            <v>NewLSPAdcNZWN</v>
          </cell>
          <cell r="B92" t="str">
            <v>NewLSP</v>
          </cell>
          <cell r="C92" t="str">
            <v>AdcNZWN</v>
          </cell>
          <cell r="D92">
            <v>0</v>
          </cell>
          <cell r="E92">
            <v>0</v>
          </cell>
          <cell r="F92">
            <v>0</v>
          </cell>
          <cell r="G92">
            <v>0</v>
          </cell>
          <cell r="H92">
            <v>0</v>
          </cell>
          <cell r="I92">
            <v>0</v>
          </cell>
          <cell r="J92">
            <v>0</v>
          </cell>
          <cell r="K92">
            <v>0</v>
          </cell>
          <cell r="L92">
            <v>0</v>
          </cell>
          <cell r="M92">
            <v>0</v>
          </cell>
          <cell r="N92">
            <v>0</v>
          </cell>
          <cell r="O92">
            <v>0</v>
          </cell>
          <cell r="P92">
            <v>13</v>
          </cell>
          <cell r="Q92">
            <v>4.5205709157175953</v>
          </cell>
          <cell r="R92">
            <v>0</v>
          </cell>
          <cell r="S92">
            <v>0</v>
          </cell>
          <cell r="T92">
            <v>1</v>
          </cell>
          <cell r="U92">
            <v>0</v>
          </cell>
          <cell r="V92">
            <v>0</v>
          </cell>
          <cell r="W92">
            <v>0</v>
          </cell>
          <cell r="X92">
            <v>0</v>
          </cell>
          <cell r="Y92">
            <v>0</v>
          </cell>
          <cell r="Z92">
            <v>0</v>
          </cell>
          <cell r="AA92">
            <v>0</v>
          </cell>
        </row>
        <row r="93">
          <cell r="A93" t="str">
            <v>NewLSPAdcNZWB</v>
          </cell>
          <cell r="B93" t="str">
            <v>NewLSP</v>
          </cell>
          <cell r="C93" t="str">
            <v>AdcNZWB</v>
          </cell>
          <cell r="D93">
            <v>0</v>
          </cell>
          <cell r="E93">
            <v>0</v>
          </cell>
          <cell r="F93">
            <v>0</v>
          </cell>
          <cell r="G93">
            <v>0</v>
          </cell>
          <cell r="H93">
            <v>0</v>
          </cell>
          <cell r="I93">
            <v>0</v>
          </cell>
          <cell r="J93">
            <v>0</v>
          </cell>
          <cell r="K93">
            <v>0</v>
          </cell>
          <cell r="L93">
            <v>0</v>
          </cell>
          <cell r="M93">
            <v>0</v>
          </cell>
          <cell r="N93">
            <v>0</v>
          </cell>
          <cell r="O93">
            <v>0</v>
          </cell>
          <cell r="P93">
            <v>13</v>
          </cell>
          <cell r="Q93">
            <v>47.512804149394043</v>
          </cell>
          <cell r="R93">
            <v>0</v>
          </cell>
          <cell r="S93">
            <v>0</v>
          </cell>
          <cell r="T93">
            <v>1</v>
          </cell>
          <cell r="U93">
            <v>0</v>
          </cell>
          <cell r="V93">
            <v>0</v>
          </cell>
          <cell r="W93">
            <v>0</v>
          </cell>
          <cell r="X93">
            <v>0</v>
          </cell>
          <cell r="Y93">
            <v>0</v>
          </cell>
          <cell r="Z93">
            <v>0</v>
          </cell>
          <cell r="AA93">
            <v>0</v>
          </cell>
        </row>
        <row r="94">
          <cell r="A94" t="str">
            <v>NewLSPAdcNZPP</v>
          </cell>
          <cell r="B94" t="str">
            <v>NewLSP</v>
          </cell>
          <cell r="C94" t="str">
            <v>AdcNZPP</v>
          </cell>
          <cell r="D94">
            <v>0</v>
          </cell>
          <cell r="E94">
            <v>0</v>
          </cell>
          <cell r="F94">
            <v>0</v>
          </cell>
          <cell r="G94">
            <v>0</v>
          </cell>
          <cell r="H94">
            <v>0</v>
          </cell>
          <cell r="I94">
            <v>0</v>
          </cell>
          <cell r="J94">
            <v>0</v>
          </cell>
          <cell r="K94">
            <v>0</v>
          </cell>
          <cell r="L94">
            <v>0</v>
          </cell>
          <cell r="M94">
            <v>0</v>
          </cell>
          <cell r="N94">
            <v>0</v>
          </cell>
          <cell r="O94">
            <v>0</v>
          </cell>
          <cell r="P94">
            <v>13</v>
          </cell>
          <cell r="Q94">
            <v>40.211366991155423</v>
          </cell>
          <cell r="R94">
            <v>0</v>
          </cell>
          <cell r="S94">
            <v>0</v>
          </cell>
          <cell r="T94">
            <v>1</v>
          </cell>
          <cell r="U94">
            <v>0</v>
          </cell>
          <cell r="V94">
            <v>0</v>
          </cell>
          <cell r="W94">
            <v>0</v>
          </cell>
          <cell r="X94">
            <v>0</v>
          </cell>
          <cell r="Y94">
            <v>0</v>
          </cell>
          <cell r="Z94">
            <v>0</v>
          </cell>
          <cell r="AA94">
            <v>0</v>
          </cell>
        </row>
        <row r="95">
          <cell r="A95" t="str">
            <v>NewLSPAdcOther</v>
          </cell>
          <cell r="B95" t="str">
            <v>NewLSP</v>
          </cell>
          <cell r="C95" t="str">
            <v>AdcOther</v>
          </cell>
          <cell r="D95">
            <v>0</v>
          </cell>
          <cell r="E95">
            <v>0</v>
          </cell>
          <cell r="F95">
            <v>0</v>
          </cell>
          <cell r="G95">
            <v>0</v>
          </cell>
          <cell r="H95">
            <v>0</v>
          </cell>
          <cell r="I95">
            <v>0</v>
          </cell>
          <cell r="J95">
            <v>0</v>
          </cell>
          <cell r="K95">
            <v>0</v>
          </cell>
          <cell r="L95">
            <v>0</v>
          </cell>
          <cell r="M95">
            <v>0</v>
          </cell>
          <cell r="N95">
            <v>0</v>
          </cell>
          <cell r="O95">
            <v>0</v>
          </cell>
          <cell r="P95">
            <v>13</v>
          </cell>
          <cell r="Q95">
            <v>1</v>
          </cell>
          <cell r="R95">
            <v>0</v>
          </cell>
          <cell r="S95">
            <v>0</v>
          </cell>
          <cell r="T95">
            <v>1</v>
          </cell>
          <cell r="U95">
            <v>0</v>
          </cell>
          <cell r="V95">
            <v>0</v>
          </cell>
          <cell r="W95">
            <v>0</v>
          </cell>
          <cell r="X95">
            <v>0</v>
          </cell>
          <cell r="Y95">
            <v>0</v>
          </cell>
          <cell r="Z95">
            <v>0</v>
          </cell>
          <cell r="AA95">
            <v>0</v>
          </cell>
        </row>
        <row r="96">
          <cell r="A96" t="str">
            <v>NewLSPApp -- Approach charges:  Base$  Weight$/kg. Ignore Weight-factor</v>
          </cell>
          <cell r="B96" t="str">
            <v>NewLSP</v>
          </cell>
          <cell r="C96" t="str">
            <v>App -- Approach charges:  Base$  Weight$/kg. Ignore Weight-factor</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row>
        <row r="97">
          <cell r="A97" t="str">
            <v>NewLSPAppNZAA</v>
          </cell>
          <cell r="B97" t="str">
            <v>NewLSP</v>
          </cell>
          <cell r="C97" t="str">
            <v>AppNZAA</v>
          </cell>
          <cell r="D97">
            <v>0</v>
          </cell>
          <cell r="E97">
            <v>0</v>
          </cell>
          <cell r="F97">
            <v>0</v>
          </cell>
          <cell r="G97">
            <v>0</v>
          </cell>
          <cell r="H97">
            <v>0</v>
          </cell>
          <cell r="I97">
            <v>0</v>
          </cell>
          <cell r="J97">
            <v>0</v>
          </cell>
          <cell r="K97">
            <v>0</v>
          </cell>
          <cell r="L97">
            <v>0</v>
          </cell>
          <cell r="M97">
            <v>0</v>
          </cell>
          <cell r="N97">
            <v>0</v>
          </cell>
          <cell r="O97">
            <v>0</v>
          </cell>
          <cell r="P97">
            <v>20</v>
          </cell>
          <cell r="Q97">
            <v>5.790128604939647</v>
          </cell>
          <cell r="R97">
            <v>0</v>
          </cell>
          <cell r="S97">
            <v>0</v>
          </cell>
          <cell r="T97">
            <v>1</v>
          </cell>
          <cell r="U97">
            <v>0</v>
          </cell>
          <cell r="V97">
            <v>0</v>
          </cell>
          <cell r="W97">
            <v>0</v>
          </cell>
          <cell r="X97">
            <v>0</v>
          </cell>
          <cell r="Y97">
            <v>0</v>
          </cell>
          <cell r="Z97">
            <v>0</v>
          </cell>
          <cell r="AA97">
            <v>0</v>
          </cell>
        </row>
        <row r="98">
          <cell r="A98" t="str">
            <v>NewLSPAppNZWN</v>
          </cell>
          <cell r="B98" t="str">
            <v>NewLSP</v>
          </cell>
          <cell r="C98" t="str">
            <v>AppNZWN</v>
          </cell>
          <cell r="D98">
            <v>0</v>
          </cell>
          <cell r="E98">
            <v>0</v>
          </cell>
          <cell r="F98">
            <v>0</v>
          </cell>
          <cell r="G98">
            <v>0</v>
          </cell>
          <cell r="H98">
            <v>0</v>
          </cell>
          <cell r="I98">
            <v>0</v>
          </cell>
          <cell r="J98">
            <v>0</v>
          </cell>
          <cell r="K98">
            <v>0</v>
          </cell>
          <cell r="L98">
            <v>0</v>
          </cell>
          <cell r="M98">
            <v>0</v>
          </cell>
          <cell r="N98">
            <v>0</v>
          </cell>
          <cell r="O98">
            <v>0</v>
          </cell>
          <cell r="P98">
            <v>20</v>
          </cell>
          <cell r="Q98">
            <v>8.9828941860418716</v>
          </cell>
          <cell r="R98">
            <v>0</v>
          </cell>
          <cell r="S98">
            <v>0</v>
          </cell>
          <cell r="T98">
            <v>1</v>
          </cell>
          <cell r="U98">
            <v>0</v>
          </cell>
          <cell r="V98">
            <v>0</v>
          </cell>
          <cell r="W98">
            <v>0</v>
          </cell>
          <cell r="X98">
            <v>0</v>
          </cell>
          <cell r="Y98">
            <v>0</v>
          </cell>
          <cell r="Z98">
            <v>0</v>
          </cell>
          <cell r="AA98">
            <v>0</v>
          </cell>
        </row>
        <row r="99">
          <cell r="A99" t="str">
            <v>NewLSPAppNZCH</v>
          </cell>
          <cell r="B99" t="str">
            <v>NewLSP</v>
          </cell>
          <cell r="C99" t="str">
            <v>AppNZCH</v>
          </cell>
          <cell r="D99">
            <v>0</v>
          </cell>
          <cell r="E99">
            <v>0</v>
          </cell>
          <cell r="F99">
            <v>0</v>
          </cell>
          <cell r="G99">
            <v>0</v>
          </cell>
          <cell r="H99">
            <v>0</v>
          </cell>
          <cell r="I99">
            <v>0</v>
          </cell>
          <cell r="J99">
            <v>0</v>
          </cell>
          <cell r="K99">
            <v>0</v>
          </cell>
          <cell r="L99">
            <v>0</v>
          </cell>
          <cell r="M99">
            <v>0</v>
          </cell>
          <cell r="N99">
            <v>0</v>
          </cell>
          <cell r="O99">
            <v>0</v>
          </cell>
          <cell r="P99">
            <v>20</v>
          </cell>
          <cell r="Q99">
            <v>8.7445725122017599</v>
          </cell>
          <cell r="R99">
            <v>0</v>
          </cell>
          <cell r="S99">
            <v>0</v>
          </cell>
          <cell r="T99">
            <v>1</v>
          </cell>
          <cell r="U99">
            <v>0</v>
          </cell>
          <cell r="V99">
            <v>0</v>
          </cell>
          <cell r="W99">
            <v>0</v>
          </cell>
          <cell r="X99">
            <v>0</v>
          </cell>
          <cell r="Y99">
            <v>0</v>
          </cell>
          <cell r="Z99">
            <v>0</v>
          </cell>
          <cell r="AA99">
            <v>0</v>
          </cell>
        </row>
        <row r="100">
          <cell r="A100" t="str">
            <v>NewLSPAppAttend</v>
          </cell>
          <cell r="B100" t="str">
            <v>NewLSP</v>
          </cell>
          <cell r="C100" t="str">
            <v>AppAttend</v>
          </cell>
          <cell r="D100">
            <v>0</v>
          </cell>
          <cell r="E100">
            <v>0</v>
          </cell>
          <cell r="F100">
            <v>0</v>
          </cell>
          <cell r="G100">
            <v>0</v>
          </cell>
          <cell r="H100">
            <v>0</v>
          </cell>
          <cell r="I100">
            <v>0</v>
          </cell>
          <cell r="J100">
            <v>0</v>
          </cell>
          <cell r="K100">
            <v>0</v>
          </cell>
          <cell r="L100">
            <v>0</v>
          </cell>
          <cell r="M100">
            <v>0</v>
          </cell>
          <cell r="N100">
            <v>0</v>
          </cell>
          <cell r="O100">
            <v>0</v>
          </cell>
          <cell r="P100">
            <v>20</v>
          </cell>
          <cell r="Q100">
            <v>6.9066670280360087</v>
          </cell>
          <cell r="R100">
            <v>0</v>
          </cell>
          <cell r="S100">
            <v>0</v>
          </cell>
          <cell r="T100">
            <v>1</v>
          </cell>
          <cell r="U100">
            <v>0</v>
          </cell>
          <cell r="V100">
            <v>0</v>
          </cell>
          <cell r="W100">
            <v>0</v>
          </cell>
          <cell r="X100">
            <v>0</v>
          </cell>
          <cell r="Y100">
            <v>0</v>
          </cell>
          <cell r="Z100">
            <v>0</v>
          </cell>
          <cell r="AA100">
            <v>0</v>
          </cell>
        </row>
        <row r="101">
          <cell r="A101" t="str">
            <v>NewLSPAppUnattend</v>
          </cell>
          <cell r="B101" t="str">
            <v>NewLSP</v>
          </cell>
          <cell r="C101" t="str">
            <v>AppUnattend</v>
          </cell>
          <cell r="D101">
            <v>0</v>
          </cell>
          <cell r="E101">
            <v>0</v>
          </cell>
          <cell r="F101">
            <v>0</v>
          </cell>
          <cell r="G101">
            <v>0</v>
          </cell>
          <cell r="H101">
            <v>0</v>
          </cell>
          <cell r="I101">
            <v>0</v>
          </cell>
          <cell r="J101">
            <v>0</v>
          </cell>
          <cell r="K101">
            <v>0</v>
          </cell>
          <cell r="L101">
            <v>0</v>
          </cell>
          <cell r="M101">
            <v>0</v>
          </cell>
          <cell r="N101">
            <v>0</v>
          </cell>
          <cell r="O101">
            <v>0</v>
          </cell>
          <cell r="P101">
            <v>10</v>
          </cell>
          <cell r="Q101">
            <v>0.8681019889963264</v>
          </cell>
          <cell r="R101">
            <v>0</v>
          </cell>
          <cell r="S101">
            <v>0</v>
          </cell>
          <cell r="T101">
            <v>1</v>
          </cell>
          <cell r="U101">
            <v>0</v>
          </cell>
          <cell r="V101">
            <v>0</v>
          </cell>
          <cell r="W101">
            <v>0</v>
          </cell>
          <cell r="X101">
            <v>0</v>
          </cell>
          <cell r="Y101">
            <v>0</v>
          </cell>
          <cell r="Z101">
            <v>0</v>
          </cell>
          <cell r="AA101">
            <v>0</v>
          </cell>
        </row>
        <row r="102">
          <cell r="A102" t="str">
            <v>NewLSPEnD -- Enroute Domestic Charges: Base$/100nm  Weight$/kg/100nm. Ignore Weight-factors.</v>
          </cell>
          <cell r="B102" t="str">
            <v>NewLSP</v>
          </cell>
          <cell r="C102" t="str">
            <v>EnD -- Enroute Domestic Charges: Base$/100nm  Weight$/kg/100nm. Ignore Weight-factors.</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row>
        <row r="103">
          <cell r="A103" t="str">
            <v>NewLSPEnrDom</v>
          </cell>
          <cell r="B103" t="str">
            <v>NewLSP</v>
          </cell>
          <cell r="C103" t="str">
            <v>EnrDom</v>
          </cell>
          <cell r="D103">
            <v>0</v>
          </cell>
          <cell r="E103">
            <v>0</v>
          </cell>
          <cell r="F103">
            <v>0</v>
          </cell>
          <cell r="G103">
            <v>0</v>
          </cell>
          <cell r="H103">
            <v>0</v>
          </cell>
          <cell r="I103">
            <v>0</v>
          </cell>
          <cell r="J103">
            <v>0</v>
          </cell>
          <cell r="K103">
            <v>0</v>
          </cell>
          <cell r="L103">
            <v>0</v>
          </cell>
          <cell r="M103">
            <v>0</v>
          </cell>
          <cell r="N103">
            <v>0</v>
          </cell>
          <cell r="O103">
            <v>0</v>
          </cell>
          <cell r="P103">
            <v>5</v>
          </cell>
          <cell r="Q103">
            <v>2.4362103315419144</v>
          </cell>
          <cell r="R103">
            <v>0</v>
          </cell>
          <cell r="S103">
            <v>0</v>
          </cell>
          <cell r="T103">
            <v>1</v>
          </cell>
          <cell r="U103">
            <v>0</v>
          </cell>
          <cell r="V103">
            <v>0</v>
          </cell>
          <cell r="W103">
            <v>0</v>
          </cell>
          <cell r="X103">
            <v>0</v>
          </cell>
          <cell r="Y103">
            <v>0</v>
          </cell>
          <cell r="Z103">
            <v>0</v>
          </cell>
          <cell r="AA103">
            <v>0</v>
          </cell>
        </row>
        <row r="104">
          <cell r="A104" t="str">
            <v xml:space="preserve">NewLSPEnI  -- Enroute Oceanic Charges: Base$/100nm  Weight$/kg/100nm. </v>
          </cell>
          <cell r="B104" t="str">
            <v>NewLSP</v>
          </cell>
          <cell r="C104" t="str">
            <v xml:space="preserve">EnI  -- Enroute Oceanic Charges: Base$/100nm  Weight$/kg/100nm. </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row>
        <row r="105">
          <cell r="A105" t="str">
            <v>NewLSPEnrOce</v>
          </cell>
          <cell r="B105" t="str">
            <v>NewLSP</v>
          </cell>
          <cell r="C105" t="str">
            <v>EnrOce</v>
          </cell>
          <cell r="D105">
            <v>0</v>
          </cell>
          <cell r="E105">
            <v>0</v>
          </cell>
          <cell r="F105">
            <v>0</v>
          </cell>
          <cell r="G105">
            <v>0</v>
          </cell>
          <cell r="H105">
            <v>0</v>
          </cell>
          <cell r="I105">
            <v>0</v>
          </cell>
          <cell r="J105">
            <v>0</v>
          </cell>
          <cell r="K105">
            <v>0</v>
          </cell>
          <cell r="L105">
            <v>0</v>
          </cell>
          <cell r="M105">
            <v>0</v>
          </cell>
          <cell r="N105">
            <v>0</v>
          </cell>
          <cell r="O105">
            <v>0</v>
          </cell>
          <cell r="P105">
            <v>5</v>
          </cell>
          <cell r="Q105">
            <v>0.64219956845456672</v>
          </cell>
          <cell r="R105">
            <v>0</v>
          </cell>
          <cell r="S105">
            <v>0</v>
          </cell>
          <cell r="T105">
            <v>1</v>
          </cell>
          <cell r="U105">
            <v>0</v>
          </cell>
          <cell r="V105">
            <v>0</v>
          </cell>
          <cell r="W105">
            <v>0</v>
          </cell>
          <cell r="X105">
            <v>0</v>
          </cell>
          <cell r="Y105">
            <v>0</v>
          </cell>
          <cell r="Z105">
            <v>0</v>
          </cell>
          <cell r="AA105">
            <v>0</v>
          </cell>
        </row>
        <row r="106">
          <cell r="A106" t="str">
            <v>NewLSPAdd -- Aerodrome Discount Multiplier. Start OutHours 1jan04.</v>
          </cell>
          <cell r="B106" t="str">
            <v>NewLSP</v>
          </cell>
          <cell r="C106" t="str">
            <v>Add -- Aerodrome Discount Multiplier. Start OutHours 1jan04.</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1</v>
          </cell>
          <cell r="U106">
            <v>0</v>
          </cell>
          <cell r="V106">
            <v>0</v>
          </cell>
          <cell r="W106">
            <v>0</v>
          </cell>
          <cell r="X106">
            <v>0</v>
          </cell>
          <cell r="Y106">
            <v>0</v>
          </cell>
          <cell r="Z106">
            <v>0</v>
          </cell>
          <cell r="AA106">
            <v>0</v>
          </cell>
        </row>
        <row r="107">
          <cell r="A107" t="str">
            <v>NewLSPAdd291338nzPM</v>
          </cell>
          <cell r="B107" t="str">
            <v>NewLSP</v>
          </cell>
          <cell r="C107" t="str">
            <v>Add291338nzPM</v>
          </cell>
          <cell r="D107">
            <v>0.1</v>
          </cell>
          <cell r="E107" t="str">
            <v>AirPost</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1</v>
          </cell>
          <cell r="U107">
            <v>0</v>
          </cell>
          <cell r="V107">
            <v>0</v>
          </cell>
          <cell r="W107">
            <v>0</v>
          </cell>
          <cell r="X107">
            <v>0</v>
          </cell>
          <cell r="Y107">
            <v>0</v>
          </cell>
          <cell r="Z107">
            <v>0</v>
          </cell>
          <cell r="AA107">
            <v>0</v>
          </cell>
        </row>
        <row r="108">
          <cell r="A108" t="str">
            <v>NewLSPAdd291338nzWB</v>
          </cell>
          <cell r="B108" t="str">
            <v>NewLSP</v>
          </cell>
          <cell r="C108" t="str">
            <v>Add291338nzWB</v>
          </cell>
          <cell r="D108">
            <v>0.1</v>
          </cell>
          <cell r="E108" t="str">
            <v>AirPost</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1</v>
          </cell>
          <cell r="U108">
            <v>0</v>
          </cell>
          <cell r="V108">
            <v>0</v>
          </cell>
          <cell r="W108">
            <v>0</v>
          </cell>
          <cell r="X108">
            <v>0</v>
          </cell>
          <cell r="Y108">
            <v>0</v>
          </cell>
          <cell r="Z108">
            <v>0</v>
          </cell>
          <cell r="AA108">
            <v>0</v>
          </cell>
        </row>
        <row r="109">
          <cell r="A109" t="str">
            <v>NewLSPAdd855252nzPM</v>
          </cell>
          <cell r="B109" t="str">
            <v>NewLSP</v>
          </cell>
          <cell r="C109" t="str">
            <v>Add855252nzPM</v>
          </cell>
          <cell r="D109">
            <v>0.1</v>
          </cell>
          <cell r="E109" t="str">
            <v>AirFreight - assume 90% OutOfHours (ADC=0) 28may04</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1</v>
          </cell>
          <cell r="U109">
            <v>0</v>
          </cell>
          <cell r="V109">
            <v>0</v>
          </cell>
          <cell r="W109">
            <v>0</v>
          </cell>
          <cell r="X109">
            <v>0</v>
          </cell>
          <cell r="Y109">
            <v>0</v>
          </cell>
          <cell r="Z109">
            <v>0</v>
          </cell>
          <cell r="AA109">
            <v>0</v>
          </cell>
        </row>
        <row r="110">
          <cell r="A110" t="str">
            <v>NewLSPAps -- Approach discount multiplier: IFR-&gt;VFR now zero. Start OutOfHours 1jan04.</v>
          </cell>
          <cell r="B110" t="str">
            <v>NewLSP</v>
          </cell>
          <cell r="C110" t="str">
            <v>Aps -- Approach discount multiplier: IFR-&gt;VFR now zero. Start OutOfHours 1jan04.</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1</v>
          </cell>
          <cell r="U110">
            <v>0</v>
          </cell>
          <cell r="V110">
            <v>0</v>
          </cell>
          <cell r="W110">
            <v>0</v>
          </cell>
          <cell r="X110">
            <v>0</v>
          </cell>
          <cell r="Y110">
            <v>0</v>
          </cell>
          <cell r="Z110">
            <v>0</v>
          </cell>
          <cell r="AA110">
            <v>0</v>
          </cell>
        </row>
        <row r="111">
          <cell r="A111" t="str">
            <v>NewLSPAps100095nzQN</v>
          </cell>
          <cell r="B111" t="str">
            <v>NewLSP</v>
          </cell>
          <cell r="C111" t="str">
            <v>Aps100095nzQN</v>
          </cell>
          <cell r="D111">
            <v>0.99</v>
          </cell>
          <cell r="E111" t="str">
            <v>MtCook, was .65 to 3mar03</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1</v>
          </cell>
          <cell r="U111">
            <v>0</v>
          </cell>
          <cell r="V111">
            <v>0</v>
          </cell>
          <cell r="W111">
            <v>0</v>
          </cell>
          <cell r="X111">
            <v>0</v>
          </cell>
          <cell r="Y111">
            <v>0</v>
          </cell>
          <cell r="Z111">
            <v>0</v>
          </cell>
          <cell r="AA111">
            <v>0</v>
          </cell>
        </row>
        <row r="112">
          <cell r="A112" t="str">
            <v>NewLSPAps291338nzPM</v>
          </cell>
          <cell r="B112" t="str">
            <v>NewLSP</v>
          </cell>
          <cell r="C112" t="str">
            <v>Aps291338nzPM</v>
          </cell>
          <cell r="D112">
            <v>0.84</v>
          </cell>
          <cell r="E112" t="str">
            <v>AirPost</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1</v>
          </cell>
          <cell r="U112">
            <v>0</v>
          </cell>
          <cell r="V112">
            <v>0</v>
          </cell>
          <cell r="W112">
            <v>0</v>
          </cell>
          <cell r="X112">
            <v>0</v>
          </cell>
          <cell r="Y112">
            <v>0</v>
          </cell>
          <cell r="Z112">
            <v>0</v>
          </cell>
          <cell r="AA112">
            <v>0</v>
          </cell>
        </row>
        <row r="113">
          <cell r="A113" t="str">
            <v>NewLSPAps291338nzWB</v>
          </cell>
          <cell r="B113" t="str">
            <v>NewLSP</v>
          </cell>
          <cell r="C113" t="str">
            <v>Aps291338nzWB</v>
          </cell>
          <cell r="D113">
            <v>0.84</v>
          </cell>
          <cell r="E113" t="str">
            <v>AirPost</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1</v>
          </cell>
          <cell r="U113">
            <v>0</v>
          </cell>
          <cell r="V113">
            <v>0</v>
          </cell>
          <cell r="W113">
            <v>0</v>
          </cell>
          <cell r="X113">
            <v>0</v>
          </cell>
          <cell r="Y113">
            <v>0</v>
          </cell>
          <cell r="Z113">
            <v>0</v>
          </cell>
          <cell r="AA113">
            <v>0</v>
          </cell>
        </row>
        <row r="114">
          <cell r="A114" t="str">
            <v>NewLSPAps855252nzPM</v>
          </cell>
          <cell r="B114" t="str">
            <v>NewLSP</v>
          </cell>
          <cell r="C114" t="str">
            <v>Aps855252nzPM</v>
          </cell>
          <cell r="D114">
            <v>0.84</v>
          </cell>
          <cell r="E114" t="str">
            <v>AirFreight - assume 90% OutOfHours (wtd.App=.84) 28may04</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1</v>
          </cell>
          <cell r="U114">
            <v>0</v>
          </cell>
          <cell r="V114">
            <v>0</v>
          </cell>
          <cell r="W114">
            <v>0</v>
          </cell>
          <cell r="X114">
            <v>0</v>
          </cell>
          <cell r="Y114">
            <v>0</v>
          </cell>
          <cell r="Z114">
            <v>0</v>
          </cell>
          <cell r="AA114">
            <v>0</v>
          </cell>
        </row>
        <row r="115">
          <cell r="A115" t="str">
            <v>NewLSPFANS Charge: $/100nm  -- if equipped and registered. Weight independent. Start 1mar00. Merge into EnrInt late09?</v>
          </cell>
          <cell r="B115" t="str">
            <v>NewLSP</v>
          </cell>
          <cell r="C115" t="str">
            <v>FANS Charge: $/100nm  -- if equipped and registered. Weight independent. Start 1mar00. Merge into EnrInt late09?</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1</v>
          </cell>
          <cell r="U115">
            <v>0</v>
          </cell>
          <cell r="V115">
            <v>0</v>
          </cell>
          <cell r="W115">
            <v>0</v>
          </cell>
          <cell r="X115">
            <v>0</v>
          </cell>
          <cell r="Y115">
            <v>0</v>
          </cell>
          <cell r="Z115">
            <v>0</v>
          </cell>
          <cell r="AA115">
            <v>0</v>
          </cell>
        </row>
        <row r="116">
          <cell r="A116" t="str">
            <v>NewLSPFans1new</v>
          </cell>
          <cell r="B116" t="str">
            <v>NewLSP</v>
          </cell>
          <cell r="C116" t="str">
            <v>Fans1new</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1</v>
          </cell>
          <cell r="U116">
            <v>0</v>
          </cell>
          <cell r="V116">
            <v>0</v>
          </cell>
          <cell r="W116">
            <v>0</v>
          </cell>
          <cell r="X116">
            <v>0</v>
          </cell>
          <cell r="Y116">
            <v>0</v>
          </cell>
          <cell r="Z116">
            <v>0</v>
          </cell>
          <cell r="AA116">
            <v>0</v>
          </cell>
        </row>
        <row r="117">
          <cell r="A117" t="str">
            <v>NewLSPOCS Charge: $/100nm  -- Weight independent. Since moved into EnrInt chargesStart 1mar00. Merge into EnrInt late09?</v>
          </cell>
          <cell r="B117" t="str">
            <v>NewLSP</v>
          </cell>
          <cell r="C117" t="str">
            <v>OCS Charge: $/100nm  -- Weight independent. Since moved into EnrInt chargesStart 1mar00. Merge into EnrInt late09?</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1</v>
          </cell>
          <cell r="U117">
            <v>0</v>
          </cell>
          <cell r="V117">
            <v>0</v>
          </cell>
          <cell r="W117">
            <v>0</v>
          </cell>
          <cell r="X117">
            <v>0</v>
          </cell>
          <cell r="Y117">
            <v>0</v>
          </cell>
          <cell r="Z117">
            <v>0</v>
          </cell>
          <cell r="AA117">
            <v>0</v>
          </cell>
        </row>
        <row r="118">
          <cell r="A118" t="str">
            <v>NewLSPOCSm</v>
          </cell>
          <cell r="B118" t="str">
            <v>NewLSP</v>
          </cell>
          <cell r="C118" t="str">
            <v>OCSm</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1</v>
          </cell>
          <cell r="U118">
            <v>0</v>
          </cell>
          <cell r="V118">
            <v>0</v>
          </cell>
          <cell r="W118">
            <v>0</v>
          </cell>
          <cell r="X118">
            <v>0</v>
          </cell>
          <cell r="Y118">
            <v>0</v>
          </cell>
          <cell r="Z118">
            <v>0</v>
          </cell>
          <cell r="AA118">
            <v>0</v>
          </cell>
        </row>
        <row r="119">
          <cell r="A119" t="str">
            <v>NewNetADC -- AERODROME CHARGES:  BASE$  WEIGHT$/KG.  S</v>
          </cell>
          <cell r="B119" t="str">
            <v>NewNet</v>
          </cell>
          <cell r="C119" t="str">
            <v>ADC -- AERODROME CHARGES:  BASE$  WEIGHT$/KG.  S</v>
          </cell>
          <cell r="D119">
            <v>0</v>
          </cell>
          <cell r="E119">
            <v>0</v>
          </cell>
          <cell r="F119">
            <v>0</v>
          </cell>
          <cell r="G119">
            <v>0</v>
          </cell>
          <cell r="H119">
            <v>0</v>
          </cell>
          <cell r="I119">
            <v>0</v>
          </cell>
          <cell r="J119">
            <v>0</v>
          </cell>
          <cell r="K119">
            <v>0</v>
          </cell>
          <cell r="L119" t="str">
            <v>JoinGA-Prices Network-Groups</v>
          </cell>
          <cell r="M119">
            <v>0</v>
          </cell>
          <cell r="N119">
            <v>0</v>
          </cell>
          <cell r="O119">
            <v>0</v>
          </cell>
          <cell r="P119">
            <v>0</v>
          </cell>
          <cell r="Q119">
            <v>0</v>
          </cell>
          <cell r="R119">
            <v>0</v>
          </cell>
          <cell r="S119">
            <v>0</v>
          </cell>
          <cell r="T119" t="str">
            <v>dScale (col.9) for Col.Q</v>
          </cell>
          <cell r="U119">
            <v>0</v>
          </cell>
          <cell r="V119">
            <v>0</v>
          </cell>
          <cell r="W119">
            <v>0</v>
          </cell>
          <cell r="X119">
            <v>0</v>
          </cell>
          <cell r="Y119">
            <v>0</v>
          </cell>
          <cell r="Z119">
            <v>0</v>
          </cell>
          <cell r="AA119">
            <v>0</v>
          </cell>
        </row>
        <row r="120">
          <cell r="A120" t="str">
            <v>NewNetAdcNZAA</v>
          </cell>
          <cell r="B120" t="str">
            <v>NewNet</v>
          </cell>
          <cell r="C120" t="str">
            <v>AdcNZAA</v>
          </cell>
          <cell r="D120">
            <v>0</v>
          </cell>
          <cell r="E120">
            <v>0</v>
          </cell>
          <cell r="F120">
            <v>0</v>
          </cell>
          <cell r="G120">
            <v>0</v>
          </cell>
          <cell r="H120">
            <v>0</v>
          </cell>
          <cell r="I120">
            <v>0</v>
          </cell>
          <cell r="J120">
            <v>0</v>
          </cell>
          <cell r="K120">
            <v>0</v>
          </cell>
          <cell r="L120">
            <v>0</v>
          </cell>
          <cell r="M120">
            <v>0</v>
          </cell>
          <cell r="N120">
            <v>0</v>
          </cell>
          <cell r="O120">
            <v>0</v>
          </cell>
          <cell r="P120">
            <v>13</v>
          </cell>
          <cell r="Q120">
            <v>2.6002688746744829</v>
          </cell>
          <cell r="R120">
            <v>0</v>
          </cell>
          <cell r="S120">
            <v>0</v>
          </cell>
          <cell r="T120">
            <v>1</v>
          </cell>
          <cell r="U120">
            <v>0</v>
          </cell>
          <cell r="V120">
            <v>0</v>
          </cell>
          <cell r="W120">
            <v>0</v>
          </cell>
          <cell r="X120">
            <v>0</v>
          </cell>
          <cell r="Y120">
            <v>0</v>
          </cell>
          <cell r="Z120">
            <v>0</v>
          </cell>
          <cell r="AA120">
            <v>0</v>
          </cell>
        </row>
        <row r="121">
          <cell r="A121" t="str">
            <v>NewNetAdcNZCH</v>
          </cell>
          <cell r="B121" t="str">
            <v>NewNet</v>
          </cell>
          <cell r="C121" t="str">
            <v>AdcNZCH</v>
          </cell>
          <cell r="D121">
            <v>0</v>
          </cell>
          <cell r="E121">
            <v>0</v>
          </cell>
          <cell r="F121">
            <v>0</v>
          </cell>
          <cell r="G121">
            <v>0</v>
          </cell>
          <cell r="H121">
            <v>0</v>
          </cell>
          <cell r="I121">
            <v>0</v>
          </cell>
          <cell r="J121">
            <v>0</v>
          </cell>
          <cell r="K121">
            <v>0</v>
          </cell>
          <cell r="L121">
            <v>0</v>
          </cell>
          <cell r="M121">
            <v>0</v>
          </cell>
          <cell r="N121">
            <v>0</v>
          </cell>
          <cell r="O121">
            <v>0</v>
          </cell>
          <cell r="P121">
            <v>13</v>
          </cell>
          <cell r="Q121">
            <v>5.0452259149216383</v>
          </cell>
          <cell r="R121">
            <v>0</v>
          </cell>
          <cell r="S121">
            <v>0</v>
          </cell>
          <cell r="T121">
            <v>1</v>
          </cell>
          <cell r="U121">
            <v>0</v>
          </cell>
          <cell r="V121">
            <v>0</v>
          </cell>
          <cell r="W121">
            <v>0</v>
          </cell>
          <cell r="X121">
            <v>0</v>
          </cell>
          <cell r="Y121">
            <v>0</v>
          </cell>
          <cell r="Z121">
            <v>0</v>
          </cell>
          <cell r="AA121">
            <v>0</v>
          </cell>
        </row>
        <row r="122">
          <cell r="A122" t="str">
            <v>NewNetAdcNZWN</v>
          </cell>
          <cell r="B122" t="str">
            <v>NewNet</v>
          </cell>
          <cell r="C122" t="str">
            <v>AdcNZWN</v>
          </cell>
          <cell r="D122">
            <v>0</v>
          </cell>
          <cell r="E122">
            <v>0</v>
          </cell>
          <cell r="F122">
            <v>0</v>
          </cell>
          <cell r="G122">
            <v>0</v>
          </cell>
          <cell r="H122">
            <v>0</v>
          </cell>
          <cell r="I122">
            <v>0</v>
          </cell>
          <cell r="J122">
            <v>0</v>
          </cell>
          <cell r="K122">
            <v>0</v>
          </cell>
          <cell r="L122">
            <v>0</v>
          </cell>
          <cell r="M122">
            <v>0</v>
          </cell>
          <cell r="N122">
            <v>0</v>
          </cell>
          <cell r="O122">
            <v>0</v>
          </cell>
          <cell r="P122">
            <v>13</v>
          </cell>
          <cell r="Q122">
            <v>4.5205709157175953</v>
          </cell>
          <cell r="R122">
            <v>0</v>
          </cell>
          <cell r="S122">
            <v>0</v>
          </cell>
          <cell r="T122">
            <v>1</v>
          </cell>
          <cell r="U122">
            <v>0</v>
          </cell>
          <cell r="V122">
            <v>0</v>
          </cell>
          <cell r="W122">
            <v>0</v>
          </cell>
          <cell r="X122">
            <v>0</v>
          </cell>
          <cell r="Y122">
            <v>0</v>
          </cell>
          <cell r="Z122">
            <v>0</v>
          </cell>
          <cell r="AA122">
            <v>0</v>
          </cell>
        </row>
        <row r="123">
          <cell r="A123" t="str">
            <v>NewNetAdcNZQN</v>
          </cell>
          <cell r="B123" t="str">
            <v>NewNet</v>
          </cell>
          <cell r="C123" t="str">
            <v>AdcNZQN</v>
          </cell>
          <cell r="D123">
            <v>0</v>
          </cell>
          <cell r="E123">
            <v>0</v>
          </cell>
          <cell r="F123">
            <v>0</v>
          </cell>
          <cell r="G123">
            <v>0</v>
          </cell>
          <cell r="H123">
            <v>0</v>
          </cell>
          <cell r="I123">
            <v>0</v>
          </cell>
          <cell r="J123">
            <v>0</v>
          </cell>
          <cell r="K123">
            <v>0</v>
          </cell>
          <cell r="L123">
            <v>0</v>
          </cell>
          <cell r="M123">
            <v>0</v>
          </cell>
          <cell r="N123">
            <v>0</v>
          </cell>
          <cell r="O123">
            <v>0</v>
          </cell>
          <cell r="P123">
            <v>13</v>
          </cell>
          <cell r="Q123">
            <v>13.988879028409217</v>
          </cell>
          <cell r="R123">
            <v>0</v>
          </cell>
          <cell r="S123">
            <v>0</v>
          </cell>
          <cell r="T123">
            <v>1</v>
          </cell>
          <cell r="U123">
            <v>0</v>
          </cell>
          <cell r="V123">
            <v>0</v>
          </cell>
          <cell r="W123">
            <v>0</v>
          </cell>
          <cell r="X123">
            <v>0</v>
          </cell>
          <cell r="Y123">
            <v>0</v>
          </cell>
          <cell r="Z123">
            <v>0</v>
          </cell>
          <cell r="AA123">
            <v>0</v>
          </cell>
        </row>
        <row r="124">
          <cell r="A124" t="str">
            <v>NewNetAdcGroup1</v>
          </cell>
          <cell r="B124" t="str">
            <v>NewNet</v>
          </cell>
          <cell r="C124" t="str">
            <v>AdcGroup1</v>
          </cell>
          <cell r="D124">
            <v>0</v>
          </cell>
          <cell r="E124">
            <v>0</v>
          </cell>
          <cell r="F124">
            <v>0</v>
          </cell>
          <cell r="G124">
            <v>0</v>
          </cell>
          <cell r="H124">
            <v>0</v>
          </cell>
          <cell r="I124">
            <v>0</v>
          </cell>
          <cell r="J124">
            <v>0</v>
          </cell>
          <cell r="K124">
            <v>0</v>
          </cell>
          <cell r="L124">
            <v>0</v>
          </cell>
          <cell r="M124">
            <v>0</v>
          </cell>
          <cell r="N124">
            <v>0</v>
          </cell>
          <cell r="O124">
            <v>0</v>
          </cell>
          <cell r="P124">
            <v>13</v>
          </cell>
          <cell r="Q124">
            <v>17.188645109798525</v>
          </cell>
          <cell r="R124">
            <v>0</v>
          </cell>
          <cell r="S124">
            <v>0</v>
          </cell>
          <cell r="T124">
            <v>1</v>
          </cell>
          <cell r="U124">
            <v>0</v>
          </cell>
          <cell r="V124">
            <v>0</v>
          </cell>
          <cell r="W124">
            <v>0</v>
          </cell>
          <cell r="X124">
            <v>0</v>
          </cell>
          <cell r="Y124">
            <v>0</v>
          </cell>
          <cell r="Z124">
            <v>0</v>
          </cell>
          <cell r="AA124">
            <v>0</v>
          </cell>
        </row>
        <row r="125">
          <cell r="A125" t="str">
            <v>NewNetAdcGroup2</v>
          </cell>
          <cell r="B125" t="str">
            <v>NewNet</v>
          </cell>
          <cell r="C125" t="str">
            <v>AdcGroup2</v>
          </cell>
          <cell r="D125">
            <v>0</v>
          </cell>
          <cell r="E125">
            <v>0</v>
          </cell>
          <cell r="F125">
            <v>0</v>
          </cell>
          <cell r="G125">
            <v>0</v>
          </cell>
          <cell r="H125">
            <v>0</v>
          </cell>
          <cell r="I125">
            <v>0</v>
          </cell>
          <cell r="J125">
            <v>0</v>
          </cell>
          <cell r="K125">
            <v>0</v>
          </cell>
          <cell r="L125">
            <v>0</v>
          </cell>
          <cell r="M125">
            <v>0</v>
          </cell>
          <cell r="N125">
            <v>0</v>
          </cell>
          <cell r="O125">
            <v>0</v>
          </cell>
          <cell r="P125">
            <v>13</v>
          </cell>
          <cell r="Q125">
            <v>16.158939292360468</v>
          </cell>
          <cell r="R125">
            <v>0</v>
          </cell>
          <cell r="S125">
            <v>0</v>
          </cell>
          <cell r="T125">
            <v>1</v>
          </cell>
          <cell r="U125">
            <v>0</v>
          </cell>
          <cell r="V125">
            <v>0</v>
          </cell>
          <cell r="W125">
            <v>0</v>
          </cell>
          <cell r="X125">
            <v>0</v>
          </cell>
          <cell r="Y125">
            <v>0</v>
          </cell>
          <cell r="Z125">
            <v>0</v>
          </cell>
          <cell r="AA125">
            <v>0</v>
          </cell>
        </row>
        <row r="126">
          <cell r="A126" t="str">
            <v>NewNetAdcNZMF</v>
          </cell>
          <cell r="B126" t="str">
            <v>NewNet</v>
          </cell>
          <cell r="C126" t="str">
            <v>AdcNZMF</v>
          </cell>
          <cell r="D126">
            <v>0</v>
          </cell>
          <cell r="E126">
            <v>0</v>
          </cell>
          <cell r="F126">
            <v>0</v>
          </cell>
          <cell r="G126">
            <v>0</v>
          </cell>
          <cell r="H126">
            <v>0</v>
          </cell>
          <cell r="I126">
            <v>0</v>
          </cell>
          <cell r="J126">
            <v>0</v>
          </cell>
          <cell r="K126">
            <v>0</v>
          </cell>
          <cell r="L126">
            <v>0</v>
          </cell>
          <cell r="M126">
            <v>0</v>
          </cell>
          <cell r="N126">
            <v>0</v>
          </cell>
          <cell r="O126">
            <v>0</v>
          </cell>
          <cell r="P126">
            <v>13</v>
          </cell>
          <cell r="Q126">
            <v>15.622891892424068</v>
          </cell>
          <cell r="R126">
            <v>0</v>
          </cell>
          <cell r="S126">
            <v>0</v>
          </cell>
          <cell r="T126">
            <v>1</v>
          </cell>
          <cell r="U126">
            <v>0</v>
          </cell>
          <cell r="V126">
            <v>0</v>
          </cell>
          <cell r="W126">
            <v>0</v>
          </cell>
          <cell r="X126">
            <v>0</v>
          </cell>
          <cell r="Y126">
            <v>0</v>
          </cell>
          <cell r="Z126">
            <v>0</v>
          </cell>
          <cell r="AA126">
            <v>0</v>
          </cell>
        </row>
        <row r="127">
          <cell r="A127" t="str">
            <v>NewNetAdcNZPP</v>
          </cell>
          <cell r="B127" t="str">
            <v>NewNet</v>
          </cell>
          <cell r="C127" t="str">
            <v>AdcNZPP</v>
          </cell>
          <cell r="D127">
            <v>0</v>
          </cell>
          <cell r="E127">
            <v>0</v>
          </cell>
          <cell r="F127">
            <v>0</v>
          </cell>
          <cell r="G127">
            <v>0</v>
          </cell>
          <cell r="H127">
            <v>0</v>
          </cell>
          <cell r="I127">
            <v>0</v>
          </cell>
          <cell r="J127">
            <v>0</v>
          </cell>
          <cell r="K127">
            <v>0</v>
          </cell>
          <cell r="L127">
            <v>0</v>
          </cell>
          <cell r="M127">
            <v>0</v>
          </cell>
          <cell r="N127">
            <v>0</v>
          </cell>
          <cell r="O127">
            <v>0</v>
          </cell>
          <cell r="P127">
            <v>13</v>
          </cell>
          <cell r="Q127">
            <v>40.211366991155423</v>
          </cell>
          <cell r="R127">
            <v>0</v>
          </cell>
          <cell r="S127">
            <v>0</v>
          </cell>
          <cell r="T127">
            <v>1</v>
          </cell>
          <cell r="U127">
            <v>0</v>
          </cell>
          <cell r="V127">
            <v>0</v>
          </cell>
          <cell r="W127">
            <v>0</v>
          </cell>
          <cell r="X127">
            <v>0</v>
          </cell>
          <cell r="Y127">
            <v>0</v>
          </cell>
          <cell r="Z127">
            <v>0</v>
          </cell>
          <cell r="AA127">
            <v>0</v>
          </cell>
        </row>
        <row r="128">
          <cell r="A128" t="str">
            <v>NewNetApp -- Approach charges:  Base$  Weight$/kg. Ignore Weight-factor</v>
          </cell>
          <cell r="B128" t="str">
            <v>NewNet</v>
          </cell>
          <cell r="C128" t="str">
            <v>App -- Approach charges:  Base$  Weight$/kg. Ignore Weight-factor</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row>
        <row r="129">
          <cell r="A129" t="str">
            <v>NewNetAppGroupA</v>
          </cell>
          <cell r="B129" t="str">
            <v>NewNet</v>
          </cell>
          <cell r="C129" t="str">
            <v>AppGroupA</v>
          </cell>
          <cell r="D129">
            <v>0</v>
          </cell>
          <cell r="E129">
            <v>0</v>
          </cell>
          <cell r="F129">
            <v>0</v>
          </cell>
          <cell r="G129">
            <v>0</v>
          </cell>
          <cell r="H129">
            <v>0</v>
          </cell>
          <cell r="I129">
            <v>0</v>
          </cell>
          <cell r="J129">
            <v>0</v>
          </cell>
          <cell r="K129">
            <v>0</v>
          </cell>
          <cell r="L129">
            <v>0</v>
          </cell>
          <cell r="M129">
            <v>0</v>
          </cell>
          <cell r="N129">
            <v>0</v>
          </cell>
          <cell r="O129">
            <v>0</v>
          </cell>
          <cell r="P129">
            <v>20</v>
          </cell>
          <cell r="Q129">
            <v>7.1186436538433675</v>
          </cell>
          <cell r="R129">
            <v>0</v>
          </cell>
          <cell r="S129">
            <v>0</v>
          </cell>
          <cell r="T129">
            <v>1</v>
          </cell>
          <cell r="U129">
            <v>0</v>
          </cell>
          <cell r="V129">
            <v>0</v>
          </cell>
          <cell r="W129">
            <v>0</v>
          </cell>
          <cell r="X129">
            <v>0</v>
          </cell>
          <cell r="Y129">
            <v>0</v>
          </cell>
          <cell r="Z129">
            <v>0</v>
          </cell>
          <cell r="AA129">
            <v>0</v>
          </cell>
        </row>
        <row r="130">
          <cell r="A130" t="str">
            <v>NewNetAppAttend</v>
          </cell>
          <cell r="B130" t="str">
            <v>NewNet</v>
          </cell>
          <cell r="C130" t="str">
            <v>AppAttend</v>
          </cell>
          <cell r="D130">
            <v>0</v>
          </cell>
          <cell r="E130">
            <v>0</v>
          </cell>
          <cell r="F130">
            <v>0</v>
          </cell>
          <cell r="G130">
            <v>0</v>
          </cell>
          <cell r="H130">
            <v>0</v>
          </cell>
          <cell r="I130">
            <v>0</v>
          </cell>
          <cell r="J130">
            <v>0</v>
          </cell>
          <cell r="K130">
            <v>0</v>
          </cell>
          <cell r="L130">
            <v>0</v>
          </cell>
          <cell r="M130">
            <v>0</v>
          </cell>
          <cell r="N130">
            <v>0</v>
          </cell>
          <cell r="O130">
            <v>0</v>
          </cell>
          <cell r="P130">
            <v>20</v>
          </cell>
          <cell r="Q130">
            <v>6.9066670280360123</v>
          </cell>
          <cell r="R130">
            <v>0</v>
          </cell>
          <cell r="S130">
            <v>0</v>
          </cell>
          <cell r="T130">
            <v>1</v>
          </cell>
          <cell r="U130">
            <v>0</v>
          </cell>
          <cell r="V130">
            <v>0</v>
          </cell>
          <cell r="W130">
            <v>0</v>
          </cell>
          <cell r="X130">
            <v>0</v>
          </cell>
          <cell r="Y130">
            <v>0</v>
          </cell>
          <cell r="Z130">
            <v>0</v>
          </cell>
          <cell r="AA130">
            <v>0</v>
          </cell>
        </row>
        <row r="131">
          <cell r="A131" t="str">
            <v>NewNetAppUnattend</v>
          </cell>
          <cell r="B131" t="str">
            <v>NewNet</v>
          </cell>
          <cell r="C131" t="str">
            <v>AppUnattend</v>
          </cell>
          <cell r="D131">
            <v>0</v>
          </cell>
          <cell r="E131">
            <v>0</v>
          </cell>
          <cell r="F131">
            <v>0</v>
          </cell>
          <cell r="G131">
            <v>0</v>
          </cell>
          <cell r="H131">
            <v>0</v>
          </cell>
          <cell r="I131">
            <v>0</v>
          </cell>
          <cell r="J131">
            <v>0</v>
          </cell>
          <cell r="K131">
            <v>0</v>
          </cell>
          <cell r="L131">
            <v>0</v>
          </cell>
          <cell r="M131">
            <v>0</v>
          </cell>
          <cell r="N131">
            <v>0</v>
          </cell>
          <cell r="O131">
            <v>0</v>
          </cell>
          <cell r="P131">
            <v>10</v>
          </cell>
          <cell r="Q131">
            <v>0.86810198899632662</v>
          </cell>
          <cell r="R131">
            <v>0</v>
          </cell>
          <cell r="S131">
            <v>0</v>
          </cell>
          <cell r="T131">
            <v>1</v>
          </cell>
          <cell r="U131">
            <v>0</v>
          </cell>
          <cell r="V131">
            <v>0</v>
          </cell>
          <cell r="W131">
            <v>0</v>
          </cell>
          <cell r="X131">
            <v>0</v>
          </cell>
          <cell r="Y131">
            <v>0</v>
          </cell>
          <cell r="Z131">
            <v>0</v>
          </cell>
          <cell r="AA131">
            <v>0</v>
          </cell>
        </row>
        <row r="132">
          <cell r="A132" t="str">
            <v>NewNetEnD -- Enroute Domestic Charges: Base$/100nm  Weight$/kg/100nm. Ignore Weight-factors.</v>
          </cell>
          <cell r="B132" t="str">
            <v>NewNet</v>
          </cell>
          <cell r="C132" t="str">
            <v>EnD -- Enroute Domestic Charges: Base$/100nm  Weight$/kg/100nm. Ignore Weight-factors.</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row>
        <row r="133">
          <cell r="A133" t="str">
            <v>NewNetEnrDom</v>
          </cell>
          <cell r="B133" t="str">
            <v>NewNet</v>
          </cell>
          <cell r="C133" t="str">
            <v>EnrDom</v>
          </cell>
          <cell r="D133">
            <v>0</v>
          </cell>
          <cell r="E133">
            <v>0</v>
          </cell>
          <cell r="F133">
            <v>0</v>
          </cell>
          <cell r="G133">
            <v>0</v>
          </cell>
          <cell r="H133">
            <v>0</v>
          </cell>
          <cell r="I133">
            <v>0</v>
          </cell>
          <cell r="J133">
            <v>0</v>
          </cell>
          <cell r="K133">
            <v>0</v>
          </cell>
          <cell r="L133">
            <v>0</v>
          </cell>
          <cell r="M133">
            <v>0</v>
          </cell>
          <cell r="N133">
            <v>0</v>
          </cell>
          <cell r="O133">
            <v>0</v>
          </cell>
          <cell r="P133">
            <v>5</v>
          </cell>
          <cell r="Q133">
            <v>2.4362103315419144</v>
          </cell>
          <cell r="R133">
            <v>0</v>
          </cell>
          <cell r="S133">
            <v>0</v>
          </cell>
          <cell r="T133">
            <v>1</v>
          </cell>
          <cell r="U133">
            <v>0</v>
          </cell>
          <cell r="V133">
            <v>0</v>
          </cell>
          <cell r="W133">
            <v>0</v>
          </cell>
          <cell r="X133">
            <v>0</v>
          </cell>
          <cell r="Y133">
            <v>0</v>
          </cell>
          <cell r="Z133">
            <v>0</v>
          </cell>
          <cell r="AA133">
            <v>0</v>
          </cell>
        </row>
        <row r="134">
          <cell r="A134" t="str">
            <v xml:space="preserve">NewNetEnI  -- Enroute Oceanic Charges: Base$/100nm  Weight$/kg/100nm. </v>
          </cell>
          <cell r="B134" t="str">
            <v>NewNet</v>
          </cell>
          <cell r="C134" t="str">
            <v xml:space="preserve">EnI  -- Enroute Oceanic Charges: Base$/100nm  Weight$/kg/100nm. </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row>
        <row r="135">
          <cell r="A135" t="str">
            <v>NewNetEnrOce</v>
          </cell>
          <cell r="B135" t="str">
            <v>NewNet</v>
          </cell>
          <cell r="C135" t="str">
            <v>EnrOce</v>
          </cell>
          <cell r="D135">
            <v>0</v>
          </cell>
          <cell r="E135">
            <v>0</v>
          </cell>
          <cell r="F135">
            <v>0</v>
          </cell>
          <cell r="G135">
            <v>0</v>
          </cell>
          <cell r="H135">
            <v>0</v>
          </cell>
          <cell r="I135">
            <v>0</v>
          </cell>
          <cell r="J135">
            <v>0</v>
          </cell>
          <cell r="K135">
            <v>0</v>
          </cell>
          <cell r="L135">
            <v>0</v>
          </cell>
          <cell r="M135">
            <v>0</v>
          </cell>
          <cell r="N135">
            <v>0</v>
          </cell>
          <cell r="O135">
            <v>0</v>
          </cell>
          <cell r="P135">
            <v>5</v>
          </cell>
          <cell r="Q135">
            <v>0.64219956845456672</v>
          </cell>
          <cell r="R135">
            <v>0</v>
          </cell>
          <cell r="S135">
            <v>0</v>
          </cell>
          <cell r="T135">
            <v>1</v>
          </cell>
          <cell r="U135">
            <v>0</v>
          </cell>
          <cell r="V135">
            <v>0</v>
          </cell>
          <cell r="W135">
            <v>0</v>
          </cell>
          <cell r="X135">
            <v>0</v>
          </cell>
          <cell r="Y135">
            <v>0</v>
          </cell>
          <cell r="Z135">
            <v>0</v>
          </cell>
          <cell r="AA135">
            <v>0</v>
          </cell>
        </row>
        <row r="136">
          <cell r="A136" t="str">
            <v>NewNetAdd -- Aerodrome Discount Multiplier. Start OutHours 1jan04.</v>
          </cell>
          <cell r="B136" t="str">
            <v>NewNet</v>
          </cell>
          <cell r="C136" t="str">
            <v>Add -- Aerodrome Discount Multiplier. Start OutHours 1jan04.</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1</v>
          </cell>
          <cell r="U136">
            <v>0</v>
          </cell>
          <cell r="V136">
            <v>0</v>
          </cell>
          <cell r="W136">
            <v>0</v>
          </cell>
          <cell r="X136">
            <v>0</v>
          </cell>
          <cell r="Y136">
            <v>0</v>
          </cell>
          <cell r="Z136">
            <v>0</v>
          </cell>
          <cell r="AA136">
            <v>0</v>
          </cell>
        </row>
        <row r="137">
          <cell r="A137" t="str">
            <v>NewNetAdd291338nzPM</v>
          </cell>
          <cell r="B137" t="str">
            <v>NewNet</v>
          </cell>
          <cell r="C137" t="str">
            <v>Add291338nzPM</v>
          </cell>
          <cell r="D137">
            <v>0.1</v>
          </cell>
          <cell r="E137" t="str">
            <v>AirPost</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1</v>
          </cell>
          <cell r="U137">
            <v>0</v>
          </cell>
          <cell r="V137">
            <v>0</v>
          </cell>
          <cell r="W137">
            <v>0</v>
          </cell>
          <cell r="X137">
            <v>0</v>
          </cell>
          <cell r="Y137">
            <v>0</v>
          </cell>
          <cell r="Z137">
            <v>0</v>
          </cell>
          <cell r="AA137">
            <v>0</v>
          </cell>
        </row>
        <row r="138">
          <cell r="A138" t="str">
            <v>NewNetAdd291338nzWB</v>
          </cell>
          <cell r="B138" t="str">
            <v>NewNet</v>
          </cell>
          <cell r="C138" t="str">
            <v>Add291338nzWB</v>
          </cell>
          <cell r="D138">
            <v>0.1</v>
          </cell>
          <cell r="E138" t="str">
            <v>AirPost</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1</v>
          </cell>
          <cell r="U138">
            <v>0</v>
          </cell>
          <cell r="V138">
            <v>0</v>
          </cell>
          <cell r="W138">
            <v>0</v>
          </cell>
          <cell r="X138">
            <v>0</v>
          </cell>
          <cell r="Y138">
            <v>0</v>
          </cell>
          <cell r="Z138">
            <v>0</v>
          </cell>
          <cell r="AA138">
            <v>0</v>
          </cell>
        </row>
        <row r="139">
          <cell r="A139" t="str">
            <v>NewNetAdd855252nzPM</v>
          </cell>
          <cell r="B139" t="str">
            <v>NewNet</v>
          </cell>
          <cell r="C139" t="str">
            <v>Add855252nzPM</v>
          </cell>
          <cell r="D139">
            <v>0.1</v>
          </cell>
          <cell r="E139" t="str">
            <v>AirFreight - assume 90% OutOfHours (ADC=0) 28may04</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1</v>
          </cell>
          <cell r="U139">
            <v>0</v>
          </cell>
          <cell r="V139">
            <v>0</v>
          </cell>
          <cell r="W139">
            <v>0</v>
          </cell>
          <cell r="X139">
            <v>0</v>
          </cell>
          <cell r="Y139">
            <v>0</v>
          </cell>
          <cell r="Z139">
            <v>0</v>
          </cell>
          <cell r="AA139">
            <v>0</v>
          </cell>
        </row>
        <row r="140">
          <cell r="A140" t="str">
            <v>NewNetAps -- Approach discount multiplier: IFR-&gt;VFR now zero. Start OutOfHours 1jan04.</v>
          </cell>
          <cell r="B140" t="str">
            <v>NewNet</v>
          </cell>
          <cell r="C140" t="str">
            <v>Aps -- Approach discount multiplier: IFR-&gt;VFR now zero. Start OutOfHours 1jan04.</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1</v>
          </cell>
          <cell r="U140">
            <v>0</v>
          </cell>
          <cell r="V140">
            <v>0</v>
          </cell>
          <cell r="W140">
            <v>0</v>
          </cell>
          <cell r="X140">
            <v>0</v>
          </cell>
          <cell r="Y140">
            <v>0</v>
          </cell>
          <cell r="Z140">
            <v>0</v>
          </cell>
          <cell r="AA140">
            <v>0</v>
          </cell>
        </row>
        <row r="141">
          <cell r="A141" t="str">
            <v>NewNetAps100095nzQN</v>
          </cell>
          <cell r="B141" t="str">
            <v>NewNet</v>
          </cell>
          <cell r="C141" t="str">
            <v>Aps100095nzQN</v>
          </cell>
          <cell r="D141">
            <v>0.99</v>
          </cell>
          <cell r="E141" t="str">
            <v>MtCook, was .65 to 3mar03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1</v>
          </cell>
          <cell r="U141">
            <v>0</v>
          </cell>
          <cell r="V141">
            <v>0</v>
          </cell>
          <cell r="W141">
            <v>0</v>
          </cell>
          <cell r="X141">
            <v>0</v>
          </cell>
          <cell r="Y141">
            <v>0</v>
          </cell>
          <cell r="Z141">
            <v>0</v>
          </cell>
          <cell r="AA141">
            <v>0</v>
          </cell>
        </row>
        <row r="142">
          <cell r="A142" t="str">
            <v>NewNetAps291338nzPM</v>
          </cell>
          <cell r="B142" t="str">
            <v>NewNet</v>
          </cell>
          <cell r="C142" t="str">
            <v>Aps291338nzPM</v>
          </cell>
          <cell r="D142">
            <v>0.84</v>
          </cell>
          <cell r="E142" t="str">
            <v>AirPost</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1</v>
          </cell>
          <cell r="U142">
            <v>0</v>
          </cell>
          <cell r="V142">
            <v>0</v>
          </cell>
          <cell r="W142">
            <v>0</v>
          </cell>
          <cell r="X142">
            <v>0</v>
          </cell>
          <cell r="Y142">
            <v>0</v>
          </cell>
          <cell r="Z142">
            <v>0</v>
          </cell>
          <cell r="AA142">
            <v>0</v>
          </cell>
        </row>
        <row r="143">
          <cell r="A143" t="str">
            <v>NewNetAps291338nzWB</v>
          </cell>
          <cell r="B143" t="str">
            <v>NewNet</v>
          </cell>
          <cell r="C143" t="str">
            <v>Aps291338nzWB</v>
          </cell>
          <cell r="D143">
            <v>0.84</v>
          </cell>
          <cell r="E143" t="str">
            <v>AirPost</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1</v>
          </cell>
          <cell r="U143">
            <v>0</v>
          </cell>
          <cell r="V143">
            <v>0</v>
          </cell>
          <cell r="W143">
            <v>0</v>
          </cell>
          <cell r="X143">
            <v>0</v>
          </cell>
          <cell r="Y143">
            <v>0</v>
          </cell>
          <cell r="Z143">
            <v>0</v>
          </cell>
          <cell r="AA143">
            <v>0</v>
          </cell>
        </row>
        <row r="144">
          <cell r="A144" t="str">
            <v>NewNetAps855252nzPM</v>
          </cell>
          <cell r="B144" t="str">
            <v>NewNet</v>
          </cell>
          <cell r="C144" t="str">
            <v>Aps855252nzPM</v>
          </cell>
          <cell r="D144">
            <v>0.84</v>
          </cell>
          <cell r="E144" t="str">
            <v>AirFreight - assume 90% OutOfHours (wtd.App=.84) 28may04</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1</v>
          </cell>
          <cell r="U144">
            <v>0</v>
          </cell>
          <cell r="V144">
            <v>0</v>
          </cell>
          <cell r="W144">
            <v>0</v>
          </cell>
          <cell r="X144">
            <v>0</v>
          </cell>
          <cell r="Y144">
            <v>0</v>
          </cell>
          <cell r="Z144">
            <v>0</v>
          </cell>
          <cell r="AA144">
            <v>0</v>
          </cell>
        </row>
        <row r="145">
          <cell r="A145" t="str">
            <v>NewNetFANS Charge: $/100nm  -- if equipped and registered. Weight independent. Start 1mar00. Merge into EnrInt late09?</v>
          </cell>
          <cell r="B145" t="str">
            <v>NewNet</v>
          </cell>
          <cell r="C145" t="str">
            <v>FANS Charge: $/100nm  -- if equipped and registered. Weight independent. Start 1mar00. Merge into EnrInt late09?</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1</v>
          </cell>
          <cell r="U145">
            <v>0</v>
          </cell>
          <cell r="V145">
            <v>0</v>
          </cell>
          <cell r="W145">
            <v>0</v>
          </cell>
          <cell r="X145">
            <v>0</v>
          </cell>
          <cell r="Y145">
            <v>0</v>
          </cell>
          <cell r="Z145">
            <v>0</v>
          </cell>
          <cell r="AA145">
            <v>0</v>
          </cell>
        </row>
        <row r="146">
          <cell r="A146" t="str">
            <v>NewNetFans1new</v>
          </cell>
          <cell r="B146" t="str">
            <v>NewNet</v>
          </cell>
          <cell r="C146" t="str">
            <v>Fans1new</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1</v>
          </cell>
          <cell r="U146">
            <v>0</v>
          </cell>
          <cell r="V146">
            <v>0</v>
          </cell>
          <cell r="W146">
            <v>0</v>
          </cell>
          <cell r="X146">
            <v>0</v>
          </cell>
          <cell r="Y146">
            <v>0</v>
          </cell>
          <cell r="Z146">
            <v>0</v>
          </cell>
          <cell r="AA146">
            <v>0</v>
          </cell>
        </row>
        <row r="147">
          <cell r="A147" t="str">
            <v>NewNetOCS Charge: $/100nm  -- Weight independent. Since moved into EnrInt chargesStart 1mar00. Merge into EnrInt late09?</v>
          </cell>
          <cell r="B147" t="str">
            <v>NewNet</v>
          </cell>
          <cell r="C147" t="str">
            <v>OCS Charge: $/100nm  -- Weight independent. Since moved into EnrInt chargesStart 1mar00. Merge into EnrInt late09?</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1</v>
          </cell>
          <cell r="U147">
            <v>0</v>
          </cell>
          <cell r="V147">
            <v>0</v>
          </cell>
          <cell r="W147">
            <v>0</v>
          </cell>
          <cell r="X147">
            <v>0</v>
          </cell>
          <cell r="Y147">
            <v>0</v>
          </cell>
          <cell r="Z147">
            <v>0</v>
          </cell>
          <cell r="AA147">
            <v>0</v>
          </cell>
        </row>
        <row r="148">
          <cell r="A148" t="str">
            <v>NewNetOCSm</v>
          </cell>
          <cell r="B148" t="str">
            <v>NewNet</v>
          </cell>
          <cell r="C148" t="str">
            <v>OCSm</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1</v>
          </cell>
          <cell r="U148">
            <v>0</v>
          </cell>
          <cell r="V148">
            <v>0</v>
          </cell>
          <cell r="W148">
            <v>0</v>
          </cell>
          <cell r="X148">
            <v>0</v>
          </cell>
          <cell r="Y148">
            <v>0</v>
          </cell>
          <cell r="Z148">
            <v>0</v>
          </cell>
          <cell r="AA148">
            <v>0</v>
          </cell>
        </row>
        <row r="149">
          <cell r="A149" t="str">
            <v xml:space="preserve">Budg12ADC -- AERODROME CHARGES:  BASE$  WEIGHT$/KG. </v>
          </cell>
          <cell r="B149" t="str">
            <v>Budg12</v>
          </cell>
          <cell r="C149" t="str">
            <v xml:space="preserve">ADC -- AERODROME CHARGES:  BASE$  WEIGHT$/KG. </v>
          </cell>
          <cell r="D149">
            <v>0</v>
          </cell>
          <cell r="E149">
            <v>0</v>
          </cell>
          <cell r="F149">
            <v>0</v>
          </cell>
          <cell r="G149">
            <v>0</v>
          </cell>
          <cell r="H149">
            <v>0</v>
          </cell>
          <cell r="I149">
            <v>0</v>
          </cell>
          <cell r="J149">
            <v>0</v>
          </cell>
          <cell r="K149">
            <v>0</v>
          </cell>
          <cell r="L149" t="str">
            <v>Current Budget 11/12</v>
          </cell>
          <cell r="M149">
            <v>0</v>
          </cell>
          <cell r="N149">
            <v>0</v>
          </cell>
          <cell r="O149">
            <v>0</v>
          </cell>
          <cell r="P149">
            <v>0</v>
          </cell>
          <cell r="Q149">
            <v>0</v>
          </cell>
          <cell r="R149">
            <v>0</v>
          </cell>
          <cell r="S149">
            <v>0</v>
          </cell>
          <cell r="T149" t="str">
            <v>x155</v>
          </cell>
          <cell r="U149">
            <v>0</v>
          </cell>
          <cell r="V149">
            <v>0</v>
          </cell>
          <cell r="W149">
            <v>0</v>
          </cell>
          <cell r="X149">
            <v>0</v>
          </cell>
          <cell r="Y149">
            <v>0</v>
          </cell>
          <cell r="Z149">
            <v>0</v>
          </cell>
          <cell r="AA149">
            <v>0</v>
          </cell>
        </row>
        <row r="150">
          <cell r="A150" t="str">
            <v>Budg12AdcNZAA</v>
          </cell>
          <cell r="B150" t="str">
            <v>Budg12</v>
          </cell>
          <cell r="C150" t="str">
            <v>AdcNZAA</v>
          </cell>
          <cell r="D150">
            <v>4.7385718113499999</v>
          </cell>
          <cell r="E150">
            <v>0.56770175735000006</v>
          </cell>
          <cell r="F150">
            <v>4.7385718113499999</v>
          </cell>
          <cell r="G150">
            <v>0.56770175735000006</v>
          </cell>
          <cell r="H150">
            <v>4.7385718113499999</v>
          </cell>
          <cell r="I150">
            <v>0.56770175735000006</v>
          </cell>
          <cell r="J150">
            <v>4.7385718113499999</v>
          </cell>
          <cell r="K150">
            <v>0.56770175735000006</v>
          </cell>
          <cell r="L150">
            <v>4.7385718113499999</v>
          </cell>
          <cell r="M150">
            <v>0.56770175735000006</v>
          </cell>
          <cell r="N150">
            <v>4.7385718113499999</v>
          </cell>
          <cell r="O150">
            <v>0.56770175735000006</v>
          </cell>
          <cell r="P150">
            <v>4.7385718113499999</v>
          </cell>
          <cell r="Q150">
            <v>0.56770175735000006</v>
          </cell>
          <cell r="R150">
            <v>4.7385718113499999</v>
          </cell>
          <cell r="S150">
            <v>9.430800622100001E-2</v>
          </cell>
          <cell r="T150" t="str">
            <v>x156</v>
          </cell>
          <cell r="U150" t="str">
            <v>Wt8 use kg not tonne</v>
          </cell>
          <cell r="V150">
            <v>0</v>
          </cell>
          <cell r="W150">
            <v>0</v>
          </cell>
          <cell r="X150">
            <v>0</v>
          </cell>
          <cell r="Y150">
            <v>0</v>
          </cell>
          <cell r="Z150">
            <v>0</v>
          </cell>
          <cell r="AA150">
            <v>0</v>
          </cell>
        </row>
        <row r="151">
          <cell r="A151" t="str">
            <v>Budg12AdcNZCH</v>
          </cell>
          <cell r="B151" t="str">
            <v>Budg12</v>
          </cell>
          <cell r="C151" t="str">
            <v>AdcNZCH</v>
          </cell>
          <cell r="D151">
            <v>7.9014816022999996</v>
          </cell>
          <cell r="E151">
            <v>0.95003151229999994</v>
          </cell>
          <cell r="F151">
            <v>7.9014816022999996</v>
          </cell>
          <cell r="G151">
            <v>0.95003151229999994</v>
          </cell>
          <cell r="H151">
            <v>7.9014816022999996</v>
          </cell>
          <cell r="I151">
            <v>0.95003151229999994</v>
          </cell>
          <cell r="J151">
            <v>7.9014816022999996</v>
          </cell>
          <cell r="K151">
            <v>0.95003151229999994</v>
          </cell>
          <cell r="L151">
            <v>7.9014816022999996</v>
          </cell>
          <cell r="M151">
            <v>0.95003151229999994</v>
          </cell>
          <cell r="N151">
            <v>7.9014816022999996</v>
          </cell>
          <cell r="O151">
            <v>0.95003151229999994</v>
          </cell>
          <cell r="P151">
            <v>7.9014816022999996</v>
          </cell>
          <cell r="Q151">
            <v>0.95003151229999994</v>
          </cell>
          <cell r="R151">
            <v>7.9014816022999996</v>
          </cell>
          <cell r="S151">
            <v>0.1572186295355</v>
          </cell>
          <cell r="T151" t="str">
            <v>x157</v>
          </cell>
          <cell r="U151">
            <v>0</v>
          </cell>
          <cell r="V151">
            <v>0</v>
          </cell>
          <cell r="W151">
            <v>0</v>
          </cell>
          <cell r="X151">
            <v>0</v>
          </cell>
          <cell r="Y151">
            <v>0</v>
          </cell>
          <cell r="Z151">
            <v>0</v>
          </cell>
          <cell r="AA151">
            <v>0</v>
          </cell>
        </row>
        <row r="152">
          <cell r="A152" t="str">
            <v>Budg12AdcNZDN</v>
          </cell>
          <cell r="B152" t="str">
            <v>Budg12</v>
          </cell>
          <cell r="C152" t="str">
            <v>AdcNZDN</v>
          </cell>
          <cell r="D152">
            <v>8.3764973584500009</v>
          </cell>
          <cell r="E152">
            <v>3.0470522894500003</v>
          </cell>
          <cell r="F152">
            <v>8.3764973584500009</v>
          </cell>
          <cell r="G152">
            <v>3.0470522894500003</v>
          </cell>
          <cell r="H152">
            <v>8.3764973584500009</v>
          </cell>
          <cell r="I152">
            <v>3.0470522894500003</v>
          </cell>
          <cell r="J152">
            <v>8.3764973584500009</v>
          </cell>
          <cell r="K152">
            <v>3.0470522894500003</v>
          </cell>
          <cell r="L152">
            <v>8.3764973584500009</v>
          </cell>
          <cell r="M152">
            <v>3.0470522894500003</v>
          </cell>
          <cell r="N152">
            <v>8.3764973584500009</v>
          </cell>
          <cell r="O152">
            <v>3.0470522894500003</v>
          </cell>
          <cell r="P152">
            <v>8.3764973584500009</v>
          </cell>
          <cell r="Q152">
            <v>3.0470522894500003</v>
          </cell>
          <cell r="R152">
            <v>8.3764973584500009</v>
          </cell>
          <cell r="S152">
            <v>0.5091937190925</v>
          </cell>
          <cell r="T152" t="str">
            <v>x158</v>
          </cell>
          <cell r="U152">
            <v>0</v>
          </cell>
          <cell r="V152">
            <v>0</v>
          </cell>
          <cell r="W152">
            <v>0</v>
          </cell>
          <cell r="X152">
            <v>0</v>
          </cell>
          <cell r="Y152">
            <v>0</v>
          </cell>
          <cell r="Z152">
            <v>0</v>
          </cell>
          <cell r="AA152">
            <v>0</v>
          </cell>
        </row>
        <row r="153">
          <cell r="A153" t="str">
            <v>Budg12AdcNZGS</v>
          </cell>
          <cell r="B153" t="str">
            <v>Budg12</v>
          </cell>
          <cell r="C153" t="str">
            <v>AdcNZGS</v>
          </cell>
          <cell r="D153">
            <v>46.516786852249993</v>
          </cell>
          <cell r="E153">
            <v>16.915195219000001</v>
          </cell>
          <cell r="F153">
            <v>46.516786852249993</v>
          </cell>
          <cell r="G153">
            <v>16.915195219000001</v>
          </cell>
          <cell r="H153">
            <v>46.516786852249993</v>
          </cell>
          <cell r="I153">
            <v>16.915195219000001</v>
          </cell>
          <cell r="J153">
            <v>46.516786852249993</v>
          </cell>
          <cell r="K153">
            <v>16.915195219000001</v>
          </cell>
          <cell r="L153">
            <v>46.516786852249993</v>
          </cell>
          <cell r="M153">
            <v>16.915195219000001</v>
          </cell>
          <cell r="N153">
            <v>46.516786852249993</v>
          </cell>
          <cell r="O153">
            <v>16.915195219000001</v>
          </cell>
          <cell r="P153">
            <v>46.516786852249993</v>
          </cell>
          <cell r="Q153">
            <v>16.915195219000001</v>
          </cell>
          <cell r="R153">
            <v>46.516786852249993</v>
          </cell>
          <cell r="S153">
            <v>2.8265754640955003</v>
          </cell>
          <cell r="T153" t="str">
            <v>x159</v>
          </cell>
          <cell r="U153">
            <v>0</v>
          </cell>
          <cell r="V153">
            <v>0</v>
          </cell>
          <cell r="W153">
            <v>0</v>
          </cell>
          <cell r="X153">
            <v>0</v>
          </cell>
          <cell r="Y153">
            <v>0</v>
          </cell>
          <cell r="Z153">
            <v>0</v>
          </cell>
          <cell r="AA153">
            <v>0</v>
          </cell>
        </row>
        <row r="154">
          <cell r="A154" t="str">
            <v>Budg12AdcNZHN</v>
          </cell>
          <cell r="B154" t="str">
            <v>Budg12</v>
          </cell>
          <cell r="C154" t="str">
            <v>AdcNZHN</v>
          </cell>
          <cell r="D154">
            <v>15.293190197999998</v>
          </cell>
          <cell r="E154">
            <v>5.561160071999999</v>
          </cell>
          <cell r="F154">
            <v>15.293190197999998</v>
          </cell>
          <cell r="G154">
            <v>5.561160071999999</v>
          </cell>
          <cell r="H154">
            <v>15.293190197999998</v>
          </cell>
          <cell r="I154">
            <v>5.561160071999999</v>
          </cell>
          <cell r="J154">
            <v>15.293190197999998</v>
          </cell>
          <cell r="K154">
            <v>5.561160071999999</v>
          </cell>
          <cell r="L154">
            <v>15.293190197999998</v>
          </cell>
          <cell r="M154">
            <v>5.561160071999999</v>
          </cell>
          <cell r="N154">
            <v>15.293190197999998</v>
          </cell>
          <cell r="O154">
            <v>5.561160071999999</v>
          </cell>
          <cell r="P154">
            <v>15.293190197999998</v>
          </cell>
          <cell r="Q154">
            <v>5.561160071999999</v>
          </cell>
          <cell r="R154">
            <v>15.293190197999998</v>
          </cell>
          <cell r="S154">
            <v>0.92929301953150012</v>
          </cell>
          <cell r="T154" t="str">
            <v>x160</v>
          </cell>
          <cell r="U154">
            <v>0</v>
          </cell>
          <cell r="V154">
            <v>0</v>
          </cell>
          <cell r="W154">
            <v>0</v>
          </cell>
          <cell r="X154">
            <v>0</v>
          </cell>
          <cell r="Y154">
            <v>0</v>
          </cell>
          <cell r="Z154">
            <v>0</v>
          </cell>
          <cell r="AA154">
            <v>0</v>
          </cell>
        </row>
        <row r="155">
          <cell r="A155" t="str">
            <v>Budg12AdcNZNV</v>
          </cell>
          <cell r="B155" t="str">
            <v>Budg12</v>
          </cell>
          <cell r="C155" t="str">
            <v>AdcNZNV</v>
          </cell>
          <cell r="D155">
            <v>25.616093581650002</v>
          </cell>
          <cell r="E155">
            <v>9.3149431206000006</v>
          </cell>
          <cell r="F155">
            <v>25.616093581650002</v>
          </cell>
          <cell r="G155">
            <v>9.3149431206000006</v>
          </cell>
          <cell r="H155">
            <v>25.616093581650002</v>
          </cell>
          <cell r="I155">
            <v>9.3149431206000006</v>
          </cell>
          <cell r="J155">
            <v>25.616093581650002</v>
          </cell>
          <cell r="K155">
            <v>9.3149431206000006</v>
          </cell>
          <cell r="L155">
            <v>25.616093581650002</v>
          </cell>
          <cell r="M155">
            <v>9.3149431206000006</v>
          </cell>
          <cell r="N155">
            <v>25.616093581650002</v>
          </cell>
          <cell r="O155">
            <v>9.3149431206000006</v>
          </cell>
          <cell r="P155">
            <v>25.616093581650002</v>
          </cell>
          <cell r="Q155">
            <v>9.3149431206000006</v>
          </cell>
          <cell r="R155">
            <v>25.616093581650002</v>
          </cell>
          <cell r="S155">
            <v>1.5565455326524997</v>
          </cell>
          <cell r="T155" t="str">
            <v>x161</v>
          </cell>
          <cell r="U155">
            <v>0</v>
          </cell>
          <cell r="V155">
            <v>0</v>
          </cell>
          <cell r="W155">
            <v>0</v>
          </cell>
          <cell r="X155">
            <v>0</v>
          </cell>
          <cell r="Y155">
            <v>0</v>
          </cell>
          <cell r="Z155">
            <v>0</v>
          </cell>
          <cell r="AA155">
            <v>0</v>
          </cell>
        </row>
        <row r="156">
          <cell r="A156" t="str">
            <v>Budg12AdcNZMF</v>
          </cell>
          <cell r="B156" t="str">
            <v>Budg12</v>
          </cell>
          <cell r="C156" t="str">
            <v>AdcNZMF</v>
          </cell>
          <cell r="D156">
            <v>18.34</v>
          </cell>
          <cell r="E156">
            <v>3.7</v>
          </cell>
          <cell r="F156">
            <v>18.34</v>
          </cell>
          <cell r="G156">
            <v>3.7</v>
          </cell>
          <cell r="H156">
            <v>18.34</v>
          </cell>
          <cell r="I156">
            <v>3.7</v>
          </cell>
          <cell r="J156">
            <v>18.34</v>
          </cell>
          <cell r="K156">
            <v>3.7</v>
          </cell>
          <cell r="L156">
            <v>18.34</v>
          </cell>
          <cell r="M156">
            <v>3.7</v>
          </cell>
          <cell r="N156">
            <v>18.34</v>
          </cell>
          <cell r="O156">
            <v>3.7</v>
          </cell>
          <cell r="P156">
            <v>18.34</v>
          </cell>
          <cell r="Q156">
            <v>3.7</v>
          </cell>
          <cell r="R156">
            <v>18.34</v>
          </cell>
          <cell r="S156">
            <v>0.61868000000000001</v>
          </cell>
          <cell r="T156" t="str">
            <v>x162</v>
          </cell>
          <cell r="U156" t="str">
            <v>Adj. 17aug11</v>
          </cell>
          <cell r="V156">
            <v>0</v>
          </cell>
          <cell r="W156">
            <v>0</v>
          </cell>
          <cell r="X156">
            <v>0</v>
          </cell>
          <cell r="Y156">
            <v>0</v>
          </cell>
          <cell r="Z156">
            <v>0</v>
          </cell>
          <cell r="AA156">
            <v>0</v>
          </cell>
        </row>
        <row r="157">
          <cell r="A157" t="str">
            <v>Budg12AdcNZNR</v>
          </cell>
          <cell r="B157" t="str">
            <v>Budg12</v>
          </cell>
          <cell r="C157" t="str">
            <v>AdcNZNR</v>
          </cell>
          <cell r="D157">
            <v>17.367039474849996</v>
          </cell>
          <cell r="E157">
            <v>6.3142338317500002</v>
          </cell>
          <cell r="F157">
            <v>17.367039474849996</v>
          </cell>
          <cell r="G157">
            <v>6.3142338317500002</v>
          </cell>
          <cell r="H157">
            <v>17.367039474849996</v>
          </cell>
          <cell r="I157">
            <v>6.3142338317500002</v>
          </cell>
          <cell r="J157">
            <v>17.367039474849996</v>
          </cell>
          <cell r="K157">
            <v>6.3142338317500002</v>
          </cell>
          <cell r="L157">
            <v>17.367039474849996</v>
          </cell>
          <cell r="M157">
            <v>6.3142338317500002</v>
          </cell>
          <cell r="N157">
            <v>17.367039474849996</v>
          </cell>
          <cell r="O157">
            <v>6.3142338317500002</v>
          </cell>
          <cell r="P157">
            <v>17.367039474849996</v>
          </cell>
          <cell r="Q157">
            <v>6.3142338317500002</v>
          </cell>
          <cell r="R157">
            <v>17.367039474849996</v>
          </cell>
          <cell r="S157">
            <v>1.0551142661605</v>
          </cell>
          <cell r="T157" t="str">
            <v>x163</v>
          </cell>
          <cell r="U157">
            <v>0</v>
          </cell>
          <cell r="V157">
            <v>0</v>
          </cell>
          <cell r="W157">
            <v>0</v>
          </cell>
          <cell r="X157">
            <v>0</v>
          </cell>
          <cell r="Y157">
            <v>0</v>
          </cell>
          <cell r="Z157">
            <v>0</v>
          </cell>
          <cell r="AA157">
            <v>0</v>
          </cell>
        </row>
        <row r="158">
          <cell r="A158" t="str">
            <v>Budg12AdcNZNS</v>
          </cell>
          <cell r="B158" t="str">
            <v>Budg12</v>
          </cell>
          <cell r="C158" t="str">
            <v>AdcNZNS</v>
          </cell>
          <cell r="D158">
            <v>10.577789886950002</v>
          </cell>
          <cell r="E158">
            <v>3.8464690498</v>
          </cell>
          <cell r="F158">
            <v>10.577789886950002</v>
          </cell>
          <cell r="G158">
            <v>3.8464690498</v>
          </cell>
          <cell r="H158">
            <v>10.577789886950002</v>
          </cell>
          <cell r="I158">
            <v>3.8464690498</v>
          </cell>
          <cell r="J158">
            <v>10.577789886950002</v>
          </cell>
          <cell r="K158">
            <v>3.8464690498</v>
          </cell>
          <cell r="L158">
            <v>10.577789886950002</v>
          </cell>
          <cell r="M158">
            <v>3.8464690498</v>
          </cell>
          <cell r="N158">
            <v>10.577789886950002</v>
          </cell>
          <cell r="O158">
            <v>3.8464690498</v>
          </cell>
          <cell r="P158">
            <v>10.577789886950002</v>
          </cell>
          <cell r="Q158">
            <v>3.8464690498</v>
          </cell>
          <cell r="R158">
            <v>10.577789886950002</v>
          </cell>
          <cell r="S158">
            <v>0.64277741832199997</v>
          </cell>
          <cell r="T158" t="str">
            <v>x164</v>
          </cell>
          <cell r="U158">
            <v>0</v>
          </cell>
          <cell r="V158">
            <v>0</v>
          </cell>
          <cell r="W158">
            <v>0</v>
          </cell>
          <cell r="X158">
            <v>0</v>
          </cell>
          <cell r="Y158">
            <v>0</v>
          </cell>
          <cell r="Z158">
            <v>0</v>
          </cell>
          <cell r="AA158">
            <v>0</v>
          </cell>
        </row>
        <row r="159">
          <cell r="A159" t="str">
            <v>Budg12AdcNZNP</v>
          </cell>
          <cell r="B159" t="str">
            <v>Budg12</v>
          </cell>
          <cell r="C159" t="str">
            <v>AdcNZNP</v>
          </cell>
          <cell r="D159">
            <v>17.9347412322</v>
          </cell>
          <cell r="E159">
            <v>6.5227773344500006</v>
          </cell>
          <cell r="F159">
            <v>17.9347412322</v>
          </cell>
          <cell r="G159">
            <v>6.5227773344500006</v>
          </cell>
          <cell r="H159">
            <v>17.9347412322</v>
          </cell>
          <cell r="I159">
            <v>6.5227773344500006</v>
          </cell>
          <cell r="J159">
            <v>17.9347412322</v>
          </cell>
          <cell r="K159">
            <v>6.5227773344500006</v>
          </cell>
          <cell r="L159">
            <v>17.9347412322</v>
          </cell>
          <cell r="M159">
            <v>6.5227773344500006</v>
          </cell>
          <cell r="N159">
            <v>17.9347412322</v>
          </cell>
          <cell r="O159">
            <v>6.5227773344500006</v>
          </cell>
          <cell r="P159">
            <v>17.9347412322</v>
          </cell>
          <cell r="Q159">
            <v>6.5227773344500006</v>
          </cell>
          <cell r="R159">
            <v>17.9347412322</v>
          </cell>
          <cell r="S159">
            <v>1.0899873741119999</v>
          </cell>
          <cell r="T159" t="str">
            <v>x165</v>
          </cell>
          <cell r="U159">
            <v>0</v>
          </cell>
          <cell r="V159">
            <v>0</v>
          </cell>
          <cell r="W159">
            <v>0</v>
          </cell>
          <cell r="X159">
            <v>0</v>
          </cell>
          <cell r="Y159">
            <v>0</v>
          </cell>
          <cell r="Z159">
            <v>0</v>
          </cell>
          <cell r="AA159">
            <v>0</v>
          </cell>
        </row>
        <row r="160">
          <cell r="A160" t="str">
            <v>Budg12AdcNZPM</v>
          </cell>
          <cell r="B160" t="str">
            <v>Budg12</v>
          </cell>
          <cell r="C160" t="str">
            <v>AdcNZPM</v>
          </cell>
          <cell r="D160">
            <v>10.73999038905</v>
          </cell>
          <cell r="E160">
            <v>3.90439780055</v>
          </cell>
          <cell r="F160">
            <v>10.73999038905</v>
          </cell>
          <cell r="G160">
            <v>3.90439780055</v>
          </cell>
          <cell r="H160">
            <v>10.73999038905</v>
          </cell>
          <cell r="I160">
            <v>3.90439780055</v>
          </cell>
          <cell r="J160">
            <v>10.73999038905</v>
          </cell>
          <cell r="K160">
            <v>3.90439780055</v>
          </cell>
          <cell r="L160">
            <v>10.73999038905</v>
          </cell>
          <cell r="M160">
            <v>3.90439780055</v>
          </cell>
          <cell r="N160">
            <v>10.73999038905</v>
          </cell>
          <cell r="O160">
            <v>3.90439780055</v>
          </cell>
          <cell r="P160">
            <v>10.73999038905</v>
          </cell>
          <cell r="Q160">
            <v>3.90439780055</v>
          </cell>
          <cell r="R160">
            <v>10.73999038905</v>
          </cell>
          <cell r="S160">
            <v>0.65239359094650018</v>
          </cell>
          <cell r="T160" t="str">
            <v>x166</v>
          </cell>
          <cell r="U160">
            <v>0</v>
          </cell>
          <cell r="V160">
            <v>0</v>
          </cell>
          <cell r="W160">
            <v>0</v>
          </cell>
          <cell r="X160">
            <v>0</v>
          </cell>
          <cell r="Y160">
            <v>0</v>
          </cell>
          <cell r="Z160">
            <v>0</v>
          </cell>
          <cell r="AA160">
            <v>0</v>
          </cell>
        </row>
        <row r="161">
          <cell r="A161" t="str">
            <v>Budg12AdcNZQN</v>
          </cell>
          <cell r="B161" t="str">
            <v>Budg12</v>
          </cell>
          <cell r="C161" t="str">
            <v>AdcNZQN</v>
          </cell>
          <cell r="D161">
            <v>9.2686001200000003</v>
          </cell>
          <cell r="E161">
            <v>3.3714532936500006</v>
          </cell>
          <cell r="F161">
            <v>9.2686001200000003</v>
          </cell>
          <cell r="G161">
            <v>3.3714532936500006</v>
          </cell>
          <cell r="H161">
            <v>9.2686001200000003</v>
          </cell>
          <cell r="I161">
            <v>3.3714532936500006</v>
          </cell>
          <cell r="J161">
            <v>9.2686001200000003</v>
          </cell>
          <cell r="K161">
            <v>3.3714532936500006</v>
          </cell>
          <cell r="L161">
            <v>9.2686001200000003</v>
          </cell>
          <cell r="M161">
            <v>3.3714532936500006</v>
          </cell>
          <cell r="N161">
            <v>9.2686001200000003</v>
          </cell>
          <cell r="O161">
            <v>3.3714532936500006</v>
          </cell>
          <cell r="P161">
            <v>9.2686001200000003</v>
          </cell>
          <cell r="Q161">
            <v>3.3714532936500006</v>
          </cell>
          <cell r="R161">
            <v>9.2686001200000003</v>
          </cell>
          <cell r="S161">
            <v>0.56341502979450009</v>
          </cell>
          <cell r="T161" t="str">
            <v>x167</v>
          </cell>
          <cell r="U161">
            <v>0</v>
          </cell>
          <cell r="V161">
            <v>0</v>
          </cell>
          <cell r="W161">
            <v>0</v>
          </cell>
          <cell r="X161">
            <v>0</v>
          </cell>
          <cell r="Y161">
            <v>0</v>
          </cell>
          <cell r="Z161">
            <v>0</v>
          </cell>
          <cell r="AA161">
            <v>0</v>
          </cell>
        </row>
        <row r="162">
          <cell r="A162" t="str">
            <v>Budg12AdcNZRO</v>
          </cell>
          <cell r="B162" t="str">
            <v>Budg12</v>
          </cell>
          <cell r="C162" t="str">
            <v>AdcNZRO</v>
          </cell>
          <cell r="D162">
            <v>12.5821246629</v>
          </cell>
          <cell r="E162">
            <v>4.5763713092500007</v>
          </cell>
          <cell r="F162">
            <v>12.5821246629</v>
          </cell>
          <cell r="G162">
            <v>4.5763713092500007</v>
          </cell>
          <cell r="H162">
            <v>12.5821246629</v>
          </cell>
          <cell r="I162">
            <v>4.5763713092500007</v>
          </cell>
          <cell r="J162">
            <v>12.5821246629</v>
          </cell>
          <cell r="K162">
            <v>4.5763713092500007</v>
          </cell>
          <cell r="L162">
            <v>12.5821246629</v>
          </cell>
          <cell r="M162">
            <v>4.5763713092500007</v>
          </cell>
          <cell r="N162">
            <v>12.5821246629</v>
          </cell>
          <cell r="O162">
            <v>4.5763713092500007</v>
          </cell>
          <cell r="P162">
            <v>12.5821246629</v>
          </cell>
          <cell r="Q162">
            <v>4.5763713092500007</v>
          </cell>
          <cell r="R162">
            <v>12.5821246629</v>
          </cell>
          <cell r="S162">
            <v>0.76465950990000009</v>
          </cell>
          <cell r="T162" t="str">
            <v>x168</v>
          </cell>
          <cell r="U162">
            <v>0</v>
          </cell>
          <cell r="V162">
            <v>0</v>
          </cell>
          <cell r="W162">
            <v>0</v>
          </cell>
          <cell r="X162">
            <v>0</v>
          </cell>
          <cell r="Y162">
            <v>0</v>
          </cell>
          <cell r="Z162">
            <v>0</v>
          </cell>
          <cell r="AA162">
            <v>0</v>
          </cell>
        </row>
        <row r="163">
          <cell r="A163" t="str">
            <v>Budg12AdcNZTG</v>
          </cell>
          <cell r="B163" t="str">
            <v>Budg12</v>
          </cell>
          <cell r="C163" t="str">
            <v>AdcNZTG</v>
          </cell>
          <cell r="D163">
            <v>30.146121890299998</v>
          </cell>
          <cell r="E163">
            <v>10.960119641900002</v>
          </cell>
          <cell r="F163">
            <v>30.146121890299998</v>
          </cell>
          <cell r="G163">
            <v>10.960119641900002</v>
          </cell>
          <cell r="H163">
            <v>30.146121890299998</v>
          </cell>
          <cell r="I163">
            <v>10.960119641900002</v>
          </cell>
          <cell r="J163">
            <v>30.146121890299998</v>
          </cell>
          <cell r="K163">
            <v>10.960119641900002</v>
          </cell>
          <cell r="L163">
            <v>30.146121890299998</v>
          </cell>
          <cell r="M163">
            <v>10.960119641900002</v>
          </cell>
          <cell r="N163">
            <v>30.146121890299998</v>
          </cell>
          <cell r="O163">
            <v>10.960119641900002</v>
          </cell>
          <cell r="P163">
            <v>30.146121890299998</v>
          </cell>
          <cell r="Q163">
            <v>10.960119641900002</v>
          </cell>
          <cell r="R163">
            <v>30.146121890299998</v>
          </cell>
          <cell r="S163">
            <v>1.8314753837119999</v>
          </cell>
          <cell r="T163" t="str">
            <v>x169</v>
          </cell>
          <cell r="U163">
            <v>0</v>
          </cell>
          <cell r="V163">
            <v>0</v>
          </cell>
          <cell r="W163">
            <v>0</v>
          </cell>
          <cell r="X163">
            <v>0</v>
          </cell>
          <cell r="Y163">
            <v>0</v>
          </cell>
          <cell r="Z163">
            <v>0</v>
          </cell>
          <cell r="AA163">
            <v>0</v>
          </cell>
        </row>
        <row r="164">
          <cell r="A164" t="str">
            <v>Budg12AdcNZWN</v>
          </cell>
          <cell r="B164" t="str">
            <v>Budg12</v>
          </cell>
          <cell r="C164" t="str">
            <v>AdcNZWN</v>
          </cell>
          <cell r="D164">
            <v>7.3221940948000013</v>
          </cell>
          <cell r="E164">
            <v>0.88051701140000005</v>
          </cell>
          <cell r="F164">
            <v>7.3221940948000013</v>
          </cell>
          <cell r="G164">
            <v>0.88051701140000005</v>
          </cell>
          <cell r="H164">
            <v>7.3221940948000013</v>
          </cell>
          <cell r="I164">
            <v>0.88051701140000005</v>
          </cell>
          <cell r="J164">
            <v>7.3221940948000013</v>
          </cell>
          <cell r="K164">
            <v>0.88051701140000005</v>
          </cell>
          <cell r="L164">
            <v>7.3221940948000013</v>
          </cell>
          <cell r="M164">
            <v>0.88051701140000005</v>
          </cell>
          <cell r="N164">
            <v>7.3221940948000013</v>
          </cell>
          <cell r="O164">
            <v>0.88051701140000005</v>
          </cell>
          <cell r="P164">
            <v>7.3221940948000013</v>
          </cell>
          <cell r="Q164">
            <v>0.88051701140000005</v>
          </cell>
          <cell r="R164">
            <v>7.3221940948000013</v>
          </cell>
          <cell r="S164">
            <v>0.14563287938549999</v>
          </cell>
          <cell r="T164" t="str">
            <v>x170</v>
          </cell>
          <cell r="U164">
            <v>0</v>
          </cell>
          <cell r="V164">
            <v>0</v>
          </cell>
          <cell r="W164">
            <v>0</v>
          </cell>
          <cell r="X164">
            <v>0</v>
          </cell>
          <cell r="Y164">
            <v>0</v>
          </cell>
          <cell r="Z164">
            <v>0</v>
          </cell>
          <cell r="AA164">
            <v>0</v>
          </cell>
        </row>
        <row r="165">
          <cell r="A165" t="str">
            <v>Budg12AdcNZWB</v>
          </cell>
          <cell r="B165" t="str">
            <v>Budg12</v>
          </cell>
          <cell r="C165" t="str">
            <v>AdcNZWB</v>
          </cell>
          <cell r="D165">
            <v>22.626970042950003</v>
          </cell>
          <cell r="E165">
            <v>8.225882606499999</v>
          </cell>
          <cell r="F165">
            <v>22.626970042950003</v>
          </cell>
          <cell r="G165">
            <v>8.225882606499999</v>
          </cell>
          <cell r="H165">
            <v>22.626970042950003</v>
          </cell>
          <cell r="I165">
            <v>8.225882606499999</v>
          </cell>
          <cell r="J165">
            <v>22.626970042950003</v>
          </cell>
          <cell r="K165">
            <v>8.225882606499999</v>
          </cell>
          <cell r="L165">
            <v>22.626970042950003</v>
          </cell>
          <cell r="M165">
            <v>8.225882606499999</v>
          </cell>
          <cell r="N165">
            <v>22.626970042950003</v>
          </cell>
          <cell r="O165">
            <v>8.225882606499999</v>
          </cell>
          <cell r="P165">
            <v>22.626970042950003</v>
          </cell>
          <cell r="Q165">
            <v>8.225882606499999</v>
          </cell>
          <cell r="R165">
            <v>22.626970042950003</v>
          </cell>
          <cell r="S165">
            <v>1.3745333977959999</v>
          </cell>
          <cell r="T165" t="str">
            <v>x171</v>
          </cell>
          <cell r="U165">
            <v>0</v>
          </cell>
          <cell r="V165">
            <v>0</v>
          </cell>
          <cell r="W165">
            <v>0</v>
          </cell>
          <cell r="X165">
            <v>0</v>
          </cell>
          <cell r="Y165">
            <v>0</v>
          </cell>
          <cell r="Z165">
            <v>0</v>
          </cell>
          <cell r="AA165">
            <v>0</v>
          </cell>
        </row>
        <row r="166">
          <cell r="A166" t="str">
            <v>Budg12AdcNZPP</v>
          </cell>
          <cell r="B166" t="str">
            <v>Budg12</v>
          </cell>
          <cell r="C166" t="str">
            <v>AdcNZPP</v>
          </cell>
          <cell r="D166">
            <v>342.7</v>
          </cell>
          <cell r="E166">
            <v>0</v>
          </cell>
          <cell r="F166">
            <v>342.7</v>
          </cell>
          <cell r="G166">
            <v>0</v>
          </cell>
          <cell r="H166">
            <v>342.7</v>
          </cell>
          <cell r="I166">
            <v>0</v>
          </cell>
          <cell r="J166">
            <v>342.7</v>
          </cell>
          <cell r="K166">
            <v>0</v>
          </cell>
          <cell r="L166">
            <v>342.7</v>
          </cell>
          <cell r="M166">
            <v>0</v>
          </cell>
          <cell r="N166">
            <v>342.7</v>
          </cell>
          <cell r="O166">
            <v>0</v>
          </cell>
          <cell r="P166">
            <v>342.7</v>
          </cell>
          <cell r="Q166">
            <v>0</v>
          </cell>
          <cell r="R166">
            <v>342.7</v>
          </cell>
          <cell r="S166">
            <v>0</v>
          </cell>
          <cell r="T166" t="str">
            <v>x172</v>
          </cell>
          <cell r="U166">
            <v>0</v>
          </cell>
          <cell r="V166">
            <v>0</v>
          </cell>
          <cell r="W166">
            <v>0</v>
          </cell>
          <cell r="X166">
            <v>0</v>
          </cell>
          <cell r="Y166">
            <v>0</v>
          </cell>
          <cell r="Z166">
            <v>0</v>
          </cell>
          <cell r="AA166">
            <v>0</v>
          </cell>
        </row>
        <row r="167">
          <cell r="A167" t="str">
            <v>Budg12AdcOther</v>
          </cell>
          <cell r="B167" t="str">
            <v>Budg12</v>
          </cell>
          <cell r="C167" t="str">
            <v>AdcOther</v>
          </cell>
          <cell r="D167">
            <v>6.3721625824999997</v>
          </cell>
          <cell r="E167">
            <v>2.3171500300000001</v>
          </cell>
          <cell r="F167">
            <v>6.3721625824999997</v>
          </cell>
          <cell r="G167">
            <v>2.3171500300000001</v>
          </cell>
          <cell r="H167">
            <v>6.3721625824999997</v>
          </cell>
          <cell r="I167">
            <v>2.3171500300000001</v>
          </cell>
          <cell r="J167">
            <v>6.3721625824999997</v>
          </cell>
          <cell r="K167">
            <v>2.3171500300000001</v>
          </cell>
          <cell r="L167">
            <v>6.3721625824999997</v>
          </cell>
          <cell r="M167">
            <v>2.3171500300000001</v>
          </cell>
          <cell r="N167">
            <v>6.3721625824999997</v>
          </cell>
          <cell r="O167">
            <v>2.3171500300000001</v>
          </cell>
          <cell r="P167">
            <v>6.3721625824999997</v>
          </cell>
          <cell r="Q167">
            <v>2.3171500300000001</v>
          </cell>
          <cell r="R167">
            <v>6.3721625824999997</v>
          </cell>
          <cell r="S167">
            <v>0.38719577001300004</v>
          </cell>
          <cell r="T167" t="str">
            <v>x173</v>
          </cell>
          <cell r="U167">
            <v>0</v>
          </cell>
          <cell r="V167">
            <v>0</v>
          </cell>
          <cell r="W167">
            <v>0</v>
          </cell>
          <cell r="X167">
            <v>0</v>
          </cell>
          <cell r="Y167">
            <v>0</v>
          </cell>
          <cell r="Z167">
            <v>0</v>
          </cell>
          <cell r="AA167">
            <v>0</v>
          </cell>
        </row>
        <row r="168">
          <cell r="A168" t="str">
            <v>Budg12App -- Approach charges:  Base$  Weight$/kg. Increase AA-approach for Acft over 30t by 5% from 1jan08 to pay for new CAT3 service.</v>
          </cell>
          <cell r="B168" t="str">
            <v>Budg12</v>
          </cell>
          <cell r="C168" t="str">
            <v>App -- Approach charges:  Base$  Weight$/kg. Increase AA-approach for Acft over 30t by 5% from 1jan08 to pay for new CAT3 service.</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t="str">
            <v>x174</v>
          </cell>
          <cell r="U168">
            <v>0</v>
          </cell>
          <cell r="V168">
            <v>0</v>
          </cell>
          <cell r="W168">
            <v>0</v>
          </cell>
          <cell r="X168">
            <v>0</v>
          </cell>
          <cell r="Y168">
            <v>0</v>
          </cell>
          <cell r="Z168">
            <v>0</v>
          </cell>
          <cell r="AA168">
            <v>0</v>
          </cell>
        </row>
        <row r="169">
          <cell r="A169" t="str">
            <v>Budg12AppNZAA</v>
          </cell>
          <cell r="B169" t="str">
            <v>Budg12</v>
          </cell>
          <cell r="C169" t="str">
            <v>AppNZAA</v>
          </cell>
          <cell r="D169">
            <v>11.414892775387919</v>
          </cell>
          <cell r="E169">
            <v>2.4083159807803196</v>
          </cell>
          <cell r="F169">
            <v>13.317374904619239</v>
          </cell>
          <cell r="G169">
            <v>2.8097019775770398</v>
          </cell>
          <cell r="H169">
            <v>15.219857033850559</v>
          </cell>
          <cell r="I169">
            <v>3.2110879743737599</v>
          </cell>
          <cell r="J169">
            <v>19.024821292313199</v>
          </cell>
          <cell r="K169">
            <v>4.0138599679671998</v>
          </cell>
          <cell r="L169">
            <v>22.829785550775838</v>
          </cell>
          <cell r="M169">
            <v>4.8166319615606392</v>
          </cell>
          <cell r="N169">
            <v>26.634749809238478</v>
          </cell>
          <cell r="O169">
            <v>5.6194039551540795</v>
          </cell>
          <cell r="P169">
            <v>38.049642584626397</v>
          </cell>
          <cell r="Q169">
            <v>8.0277199359343996</v>
          </cell>
          <cell r="R169">
            <v>39.947666517199998</v>
          </cell>
          <cell r="S169">
            <v>1.4091747907445</v>
          </cell>
          <cell r="T169" t="str">
            <v>x175</v>
          </cell>
          <cell r="U169">
            <v>0</v>
          </cell>
          <cell r="V169">
            <v>0</v>
          </cell>
          <cell r="W169">
            <v>0</v>
          </cell>
          <cell r="X169">
            <v>0</v>
          </cell>
          <cell r="Y169">
            <v>0</v>
          </cell>
          <cell r="Z169">
            <v>0</v>
          </cell>
          <cell r="AA169">
            <v>0</v>
          </cell>
        </row>
        <row r="170">
          <cell r="A170" t="str">
            <v>Budg12AppNZWN</v>
          </cell>
          <cell r="B170" t="str">
            <v>Budg12</v>
          </cell>
          <cell r="C170" t="str">
            <v>AppNZWN</v>
          </cell>
          <cell r="D170">
            <v>11.414892775387919</v>
          </cell>
          <cell r="E170">
            <v>2.4083159807803196</v>
          </cell>
          <cell r="F170">
            <v>13.317374904619239</v>
          </cell>
          <cell r="G170">
            <v>2.8097019775770398</v>
          </cell>
          <cell r="H170">
            <v>15.219857033850559</v>
          </cell>
          <cell r="I170">
            <v>3.2110879743737599</v>
          </cell>
          <cell r="J170">
            <v>19.024821292313199</v>
          </cell>
          <cell r="K170">
            <v>4.0138599679671998</v>
          </cell>
          <cell r="L170">
            <v>22.829785550775838</v>
          </cell>
          <cell r="M170">
            <v>4.8166319615606392</v>
          </cell>
          <cell r="N170">
            <v>26.634749809238478</v>
          </cell>
          <cell r="O170">
            <v>5.6194039551540795</v>
          </cell>
          <cell r="P170">
            <v>38.049642584626397</v>
          </cell>
          <cell r="Q170">
            <v>8.0277199359343996</v>
          </cell>
          <cell r="R170">
            <v>38.049642584626397</v>
          </cell>
          <cell r="S170">
            <v>1.3419635369743199</v>
          </cell>
          <cell r="T170" t="str">
            <v>x176</v>
          </cell>
          <cell r="U170">
            <v>0</v>
          </cell>
          <cell r="V170">
            <v>0</v>
          </cell>
          <cell r="W170">
            <v>0</v>
          </cell>
          <cell r="X170">
            <v>0</v>
          </cell>
          <cell r="Y170">
            <v>0</v>
          </cell>
          <cell r="Z170">
            <v>0</v>
          </cell>
          <cell r="AA170">
            <v>0</v>
          </cell>
        </row>
        <row r="171">
          <cell r="A171" t="str">
            <v>Budg12AppNZCH</v>
          </cell>
          <cell r="B171" t="str">
            <v>Budg12</v>
          </cell>
          <cell r="C171" t="str">
            <v>AppNZCH</v>
          </cell>
          <cell r="D171">
            <v>11.414892775387919</v>
          </cell>
          <cell r="E171">
            <v>2.4083159807803196</v>
          </cell>
          <cell r="F171">
            <v>13.317374904619239</v>
          </cell>
          <cell r="G171">
            <v>2.8097019775770398</v>
          </cell>
          <cell r="H171">
            <v>15.219857033850559</v>
          </cell>
          <cell r="I171">
            <v>3.2110879743737599</v>
          </cell>
          <cell r="J171">
            <v>19.024821292313199</v>
          </cell>
          <cell r="K171">
            <v>4.0138599679671998</v>
          </cell>
          <cell r="L171">
            <v>22.829785550775838</v>
          </cell>
          <cell r="M171">
            <v>4.8166319615606392</v>
          </cell>
          <cell r="N171">
            <v>26.634749809238478</v>
          </cell>
          <cell r="O171">
            <v>5.6194039551540795</v>
          </cell>
          <cell r="P171">
            <v>38.049642584626397</v>
          </cell>
          <cell r="Q171">
            <v>8.0277199359343996</v>
          </cell>
          <cell r="R171">
            <v>38.049642584626397</v>
          </cell>
          <cell r="S171">
            <v>1.3419635369743199</v>
          </cell>
          <cell r="T171" t="str">
            <v>x177</v>
          </cell>
          <cell r="U171">
            <v>0</v>
          </cell>
          <cell r="V171">
            <v>0</v>
          </cell>
          <cell r="W171">
            <v>0</v>
          </cell>
          <cell r="X171">
            <v>0</v>
          </cell>
          <cell r="Y171">
            <v>0</v>
          </cell>
          <cell r="Z171">
            <v>0</v>
          </cell>
          <cell r="AA171">
            <v>0</v>
          </cell>
        </row>
        <row r="172">
          <cell r="A172" t="str">
            <v>Budg12AxxNZQN</v>
          </cell>
          <cell r="B172" t="str">
            <v>Budg12</v>
          </cell>
          <cell r="C172" t="str">
            <v>AxxNZQN</v>
          </cell>
          <cell r="D172">
            <v>12.639000000000001</v>
          </cell>
          <cell r="E172">
            <v>3.246</v>
          </cell>
          <cell r="F172">
            <v>14.7455</v>
          </cell>
          <cell r="G172">
            <v>3.7869999999999999</v>
          </cell>
          <cell r="H172">
            <v>16.852</v>
          </cell>
          <cell r="I172">
            <v>4.3280000000000003</v>
          </cell>
          <cell r="J172">
            <v>21.065000000000001</v>
          </cell>
          <cell r="K172">
            <v>5.41</v>
          </cell>
          <cell r="L172">
            <v>25.278000000000002</v>
          </cell>
          <cell r="M172">
            <v>6.492</v>
          </cell>
          <cell r="N172">
            <v>29.491</v>
          </cell>
          <cell r="O172">
            <v>7.5739999999999998</v>
          </cell>
          <cell r="P172">
            <v>42.13</v>
          </cell>
          <cell r="Q172">
            <v>10.82</v>
          </cell>
          <cell r="R172">
            <v>42.13</v>
          </cell>
          <cell r="S172">
            <v>1.80985</v>
          </cell>
          <cell r="T172" t="str">
            <v>x178</v>
          </cell>
          <cell r="U172" t="str">
            <v>Adj. 17aug11</v>
          </cell>
          <cell r="V172">
            <v>0</v>
          </cell>
          <cell r="W172">
            <v>0</v>
          </cell>
          <cell r="X172">
            <v>0</v>
          </cell>
          <cell r="Y172">
            <v>0</v>
          </cell>
          <cell r="Z172">
            <v>0</v>
          </cell>
          <cell r="AA172">
            <v>0</v>
          </cell>
        </row>
        <row r="173">
          <cell r="A173" t="str">
            <v>Budg12AppAttend</v>
          </cell>
          <cell r="B173" t="str">
            <v>Budg12</v>
          </cell>
          <cell r="C173" t="str">
            <v>AppAttend</v>
          </cell>
          <cell r="D173">
            <v>9.4063477378334088</v>
          </cell>
          <cell r="E173">
            <v>2.4165847306623749</v>
          </cell>
          <cell r="F173">
            <v>10.974072360805645</v>
          </cell>
          <cell r="G173">
            <v>2.819348852439437</v>
          </cell>
          <cell r="H173">
            <v>12.54179698377788</v>
          </cell>
          <cell r="I173">
            <v>3.2221129742165</v>
          </cell>
          <cell r="J173">
            <v>15.67724622972235</v>
          </cell>
          <cell r="K173">
            <v>4.0276412177706247</v>
          </cell>
          <cell r="L173">
            <v>18.812695475666818</v>
          </cell>
          <cell r="M173">
            <v>4.8331694613247498</v>
          </cell>
          <cell r="N173">
            <v>21.948144721611289</v>
          </cell>
          <cell r="O173">
            <v>5.638697704878874</v>
          </cell>
          <cell r="P173">
            <v>31.3544924594447</v>
          </cell>
          <cell r="Q173">
            <v>8.0552824355412493</v>
          </cell>
          <cell r="R173">
            <v>31.3544924594447</v>
          </cell>
          <cell r="S173">
            <v>1.34662100853462</v>
          </cell>
          <cell r="T173" t="str">
            <v>x179</v>
          </cell>
          <cell r="U173">
            <v>0</v>
          </cell>
          <cell r="V173">
            <v>0</v>
          </cell>
          <cell r="W173">
            <v>0</v>
          </cell>
          <cell r="X173">
            <v>0</v>
          </cell>
          <cell r="Y173">
            <v>0</v>
          </cell>
          <cell r="Z173">
            <v>0</v>
          </cell>
          <cell r="AA173">
            <v>0</v>
          </cell>
        </row>
        <row r="174">
          <cell r="A174" t="str">
            <v>Budg12AppUnattend</v>
          </cell>
          <cell r="B174" t="str">
            <v>Budg12</v>
          </cell>
          <cell r="C174" t="str">
            <v>AppUnattend</v>
          </cell>
          <cell r="D174">
            <v>5.6664745408634998</v>
          </cell>
          <cell r="E174">
            <v>2.0699298175742551</v>
          </cell>
          <cell r="F174">
            <v>6.6108869643407502</v>
          </cell>
          <cell r="G174">
            <v>2.4149181205032972</v>
          </cell>
          <cell r="H174">
            <v>7.5552993878180006</v>
          </cell>
          <cell r="I174">
            <v>2.7599064234323403</v>
          </cell>
          <cell r="J174">
            <v>9.4441242347725005</v>
          </cell>
          <cell r="K174">
            <v>3.449883029290425</v>
          </cell>
          <cell r="L174">
            <v>11.332949081727</v>
          </cell>
          <cell r="M174">
            <v>4.1398596351485102</v>
          </cell>
          <cell r="N174">
            <v>13.2217739286815</v>
          </cell>
          <cell r="O174">
            <v>4.8298362410065945</v>
          </cell>
          <cell r="P174">
            <v>18.888248469545001</v>
          </cell>
          <cell r="Q174">
            <v>6.89976605858085</v>
          </cell>
          <cell r="R174">
            <v>18.888248469545001</v>
          </cell>
          <cell r="S174">
            <v>1.1521831566422451</v>
          </cell>
          <cell r="T174" t="str">
            <v>x180</v>
          </cell>
          <cell r="U174">
            <v>0</v>
          </cell>
          <cell r="V174">
            <v>0</v>
          </cell>
          <cell r="W174">
            <v>0</v>
          </cell>
          <cell r="X174">
            <v>0</v>
          </cell>
          <cell r="Y174">
            <v>0</v>
          </cell>
          <cell r="Z174">
            <v>0</v>
          </cell>
          <cell r="AA174">
            <v>0</v>
          </cell>
        </row>
        <row r="175">
          <cell r="A175" t="str">
            <v>Budg12EnD -- Enroute Domestic Charges: Base$/100nm  Weight$/kg/100nm. Apply Weight-factors.</v>
          </cell>
          <cell r="B175" t="str">
            <v>Budg12</v>
          </cell>
          <cell r="C175" t="str">
            <v>EnD -- Enroute Domestic Charges: Base$/100nm  Weight$/kg/100nm. Apply Weight-factors.</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t="str">
            <v>x181</v>
          </cell>
          <cell r="U175">
            <v>0</v>
          </cell>
          <cell r="V175">
            <v>0</v>
          </cell>
          <cell r="W175">
            <v>0</v>
          </cell>
          <cell r="X175">
            <v>0</v>
          </cell>
          <cell r="Y175">
            <v>0</v>
          </cell>
          <cell r="Z175">
            <v>0</v>
          </cell>
          <cell r="AA175">
            <v>0</v>
          </cell>
        </row>
        <row r="176">
          <cell r="A176" t="str">
            <v>Budg12EnrDom</v>
          </cell>
          <cell r="B176" t="str">
            <v>Budg12</v>
          </cell>
          <cell r="C176" t="str">
            <v>EnrDom</v>
          </cell>
          <cell r="D176">
            <v>3.9032392255349997</v>
          </cell>
          <cell r="E176">
            <v>0.77161095999000007</v>
          </cell>
          <cell r="F176">
            <v>4.5537790964574993</v>
          </cell>
          <cell r="G176">
            <v>0.90021278665500004</v>
          </cell>
          <cell r="H176">
            <v>5.2043189673800008</v>
          </cell>
          <cell r="I176">
            <v>1.0288146133200002</v>
          </cell>
          <cell r="J176">
            <v>6.5053987092250001</v>
          </cell>
          <cell r="K176">
            <v>1.2860182666500002</v>
          </cell>
          <cell r="L176">
            <v>7.8064784510699994</v>
          </cell>
          <cell r="M176">
            <v>1.5432219199800001</v>
          </cell>
          <cell r="N176">
            <v>9.1075581929149987</v>
          </cell>
          <cell r="O176">
            <v>1.8004255733100001</v>
          </cell>
          <cell r="P176">
            <v>13.01079741845</v>
          </cell>
          <cell r="Q176">
            <v>2.5720365333000004</v>
          </cell>
          <cell r="R176">
            <v>13.01079741845</v>
          </cell>
          <cell r="S176">
            <v>0.43203262309350005</v>
          </cell>
          <cell r="T176" t="str">
            <v>x182</v>
          </cell>
          <cell r="U176" t="str">
            <v>Wt8 use kg not tonne</v>
          </cell>
          <cell r="V176">
            <v>0</v>
          </cell>
          <cell r="W176">
            <v>0</v>
          </cell>
          <cell r="X176">
            <v>0</v>
          </cell>
          <cell r="Y176">
            <v>0</v>
          </cell>
          <cell r="Z176">
            <v>0</v>
          </cell>
          <cell r="AA176">
            <v>0</v>
          </cell>
        </row>
        <row r="177">
          <cell r="A177" t="str">
            <v>Budg12EnI  -- Enroute Oceanic Charges: Base$/100nm  Weight$/kg/100nm. Add 8.1% late09 with new Oceanic distances</v>
          </cell>
          <cell r="B177" t="str">
            <v>Budg12</v>
          </cell>
          <cell r="C177" t="str">
            <v>EnI  -- Enroute Oceanic Charges: Base$/100nm  Weight$/kg/100nm. Add 8.1% late09 with new Oceanic distances</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t="str">
            <v>x183</v>
          </cell>
          <cell r="U177">
            <v>0</v>
          </cell>
          <cell r="V177">
            <v>0</v>
          </cell>
          <cell r="W177">
            <v>0</v>
          </cell>
          <cell r="X177">
            <v>0</v>
          </cell>
          <cell r="Y177">
            <v>0</v>
          </cell>
          <cell r="Z177">
            <v>0</v>
          </cell>
          <cell r="AA177">
            <v>0</v>
          </cell>
        </row>
        <row r="178">
          <cell r="A178" t="str">
            <v>Budg12EnrOce</v>
          </cell>
          <cell r="B178" t="str">
            <v>Budg12</v>
          </cell>
          <cell r="C178" t="str">
            <v>EnrOce</v>
          </cell>
          <cell r="D178">
            <v>15.828451854930004</v>
          </cell>
          <cell r="E178">
            <v>0.45646001870976005</v>
          </cell>
          <cell r="F178">
            <v>15.828451854930004</v>
          </cell>
          <cell r="G178">
            <v>0.45646001870976005</v>
          </cell>
          <cell r="H178">
            <v>15.828451854930004</v>
          </cell>
          <cell r="I178">
            <v>0.45646001870976005</v>
          </cell>
          <cell r="J178">
            <v>15.828451854930004</v>
          </cell>
          <cell r="K178">
            <v>0.45646001870976005</v>
          </cell>
          <cell r="L178">
            <v>15.828451854930004</v>
          </cell>
          <cell r="M178">
            <v>0.45646001870976005</v>
          </cell>
          <cell r="N178">
            <v>15.828451854930004</v>
          </cell>
          <cell r="O178">
            <v>0.45646001870976005</v>
          </cell>
          <cell r="P178">
            <v>15.828451854930004</v>
          </cell>
          <cell r="Q178">
            <v>0.45646001870976005</v>
          </cell>
          <cell r="R178">
            <v>15.828451854930004</v>
          </cell>
          <cell r="S178">
            <v>7.4450030463900002E-2</v>
          </cell>
          <cell r="T178" t="str">
            <v>x184</v>
          </cell>
          <cell r="U178" t="str">
            <v>Wt8 use kg not tonne</v>
          </cell>
          <cell r="V178" t="str">
            <v>a3p</v>
          </cell>
          <cell r="W178">
            <v>0</v>
          </cell>
          <cell r="X178">
            <v>0</v>
          </cell>
          <cell r="Y178">
            <v>0</v>
          </cell>
          <cell r="Z178">
            <v>0</v>
          </cell>
          <cell r="AA178">
            <v>0</v>
          </cell>
        </row>
        <row r="179">
          <cell r="A179" t="str">
            <v>Budg12Add -- Aerodrome Discount Multiplier. Start OutHours 1jan04.</v>
          </cell>
          <cell r="B179" t="str">
            <v>Budg12</v>
          </cell>
          <cell r="C179" t="str">
            <v>Add -- Aerodrome Discount Multiplier. Start OutHours 1jan04.</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t="str">
            <v>x185</v>
          </cell>
          <cell r="U179">
            <v>0</v>
          </cell>
          <cell r="V179">
            <v>0</v>
          </cell>
          <cell r="W179">
            <v>0</v>
          </cell>
          <cell r="X179">
            <v>0</v>
          </cell>
          <cell r="Y179">
            <v>0</v>
          </cell>
          <cell r="Z179">
            <v>0</v>
          </cell>
          <cell r="AA179">
            <v>0</v>
          </cell>
        </row>
        <row r="180">
          <cell r="A180" t="str">
            <v>Budg12Add291338nzPM</v>
          </cell>
          <cell r="B180" t="str">
            <v>Budg12</v>
          </cell>
          <cell r="C180" t="str">
            <v>Add291338nzPM</v>
          </cell>
          <cell r="D180">
            <v>0.1</v>
          </cell>
          <cell r="E180" t="str">
            <v>AirPost</v>
          </cell>
          <cell r="F180">
            <v>0</v>
          </cell>
          <cell r="G180">
            <v>0</v>
          </cell>
          <cell r="H180">
            <v>0</v>
          </cell>
          <cell r="I180">
            <v>0</v>
          </cell>
          <cell r="J180">
            <v>0</v>
          </cell>
          <cell r="K180">
            <v>0</v>
          </cell>
          <cell r="L180">
            <v>0</v>
          </cell>
          <cell r="M180">
            <v>0</v>
          </cell>
          <cell r="N180">
            <v>0</v>
          </cell>
          <cell r="O180">
            <v>0</v>
          </cell>
          <cell r="P180">
            <v>0.1</v>
          </cell>
          <cell r="Q180">
            <v>0</v>
          </cell>
          <cell r="R180">
            <v>0</v>
          </cell>
          <cell r="S180">
            <v>0</v>
          </cell>
          <cell r="T180" t="str">
            <v>x186</v>
          </cell>
          <cell r="U180">
            <v>0</v>
          </cell>
          <cell r="V180">
            <v>0</v>
          </cell>
          <cell r="W180">
            <v>0</v>
          </cell>
          <cell r="X180">
            <v>0</v>
          </cell>
          <cell r="Y180">
            <v>0</v>
          </cell>
          <cell r="Z180">
            <v>0</v>
          </cell>
          <cell r="AA180">
            <v>0</v>
          </cell>
        </row>
        <row r="181">
          <cell r="A181" t="str">
            <v>Budg12Add291338nzWB</v>
          </cell>
          <cell r="B181" t="str">
            <v>Budg12</v>
          </cell>
          <cell r="C181" t="str">
            <v>Add291338nzWB</v>
          </cell>
          <cell r="D181">
            <v>0.1</v>
          </cell>
          <cell r="E181" t="str">
            <v>AirPost</v>
          </cell>
          <cell r="F181">
            <v>0</v>
          </cell>
          <cell r="G181">
            <v>0</v>
          </cell>
          <cell r="H181">
            <v>0</v>
          </cell>
          <cell r="I181">
            <v>0</v>
          </cell>
          <cell r="J181">
            <v>0</v>
          </cell>
          <cell r="K181">
            <v>0</v>
          </cell>
          <cell r="L181">
            <v>0</v>
          </cell>
          <cell r="M181">
            <v>0</v>
          </cell>
          <cell r="N181">
            <v>0</v>
          </cell>
          <cell r="O181">
            <v>0</v>
          </cell>
          <cell r="P181">
            <v>0.1</v>
          </cell>
          <cell r="Q181">
            <v>0</v>
          </cell>
          <cell r="R181">
            <v>0</v>
          </cell>
          <cell r="S181">
            <v>0</v>
          </cell>
          <cell r="T181" t="str">
            <v>x187</v>
          </cell>
          <cell r="U181">
            <v>0</v>
          </cell>
          <cell r="V181">
            <v>0</v>
          </cell>
          <cell r="W181">
            <v>0</v>
          </cell>
          <cell r="X181">
            <v>0</v>
          </cell>
          <cell r="Y181">
            <v>0</v>
          </cell>
          <cell r="Z181">
            <v>0</v>
          </cell>
          <cell r="AA181">
            <v>0</v>
          </cell>
        </row>
        <row r="182">
          <cell r="A182" t="str">
            <v>Budg12Add855252nzPM</v>
          </cell>
          <cell r="B182" t="str">
            <v>Budg12</v>
          </cell>
          <cell r="C182" t="str">
            <v>Add855252nzPM</v>
          </cell>
          <cell r="D182">
            <v>0.1</v>
          </cell>
          <cell r="E182" t="str">
            <v>AirFreight - assume 90% OutOfHours (ADC=0) 28may04</v>
          </cell>
          <cell r="F182">
            <v>0</v>
          </cell>
          <cell r="G182">
            <v>0</v>
          </cell>
          <cell r="H182">
            <v>0</v>
          </cell>
          <cell r="I182">
            <v>0</v>
          </cell>
          <cell r="J182">
            <v>0</v>
          </cell>
          <cell r="K182">
            <v>0</v>
          </cell>
          <cell r="L182">
            <v>0</v>
          </cell>
          <cell r="M182">
            <v>0</v>
          </cell>
          <cell r="N182">
            <v>0</v>
          </cell>
          <cell r="O182">
            <v>0</v>
          </cell>
          <cell r="P182">
            <v>0.1</v>
          </cell>
          <cell r="Q182">
            <v>0</v>
          </cell>
          <cell r="R182">
            <v>0</v>
          </cell>
          <cell r="S182">
            <v>0</v>
          </cell>
          <cell r="T182" t="str">
            <v>x188</v>
          </cell>
          <cell r="U182">
            <v>0</v>
          </cell>
          <cell r="V182">
            <v>0</v>
          </cell>
          <cell r="W182">
            <v>0</v>
          </cell>
          <cell r="X182">
            <v>0</v>
          </cell>
          <cell r="Y182">
            <v>0</v>
          </cell>
          <cell r="Z182">
            <v>0</v>
          </cell>
          <cell r="AA182">
            <v>0</v>
          </cell>
        </row>
        <row r="183">
          <cell r="A183" t="str">
            <v>Budg12Aps -- Approach discount multiplier: IFR-&gt;VFR now zero. Start OutOfHours 1jan04.</v>
          </cell>
          <cell r="B183" t="str">
            <v>Budg12</v>
          </cell>
          <cell r="C183" t="str">
            <v>Aps -- Approach discount multiplier: IFR-&gt;VFR now zero. Start OutOfHours 1jan04.</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t="str">
            <v>x189</v>
          </cell>
          <cell r="U183">
            <v>0</v>
          </cell>
          <cell r="V183">
            <v>0</v>
          </cell>
          <cell r="W183">
            <v>0</v>
          </cell>
          <cell r="X183">
            <v>0</v>
          </cell>
          <cell r="Y183">
            <v>0</v>
          </cell>
          <cell r="Z183">
            <v>0</v>
          </cell>
          <cell r="AA183">
            <v>0</v>
          </cell>
        </row>
        <row r="184">
          <cell r="A184" t="str">
            <v>Budg12Aps100095nzQN</v>
          </cell>
          <cell r="B184" t="str">
            <v>Budg12</v>
          </cell>
          <cell r="C184" t="str">
            <v>Aps100095nzQN</v>
          </cell>
          <cell r="D184">
            <v>0.99</v>
          </cell>
          <cell r="E184" t="str">
            <v>MtCook, was .65 to 3mar03</v>
          </cell>
          <cell r="F184">
            <v>0</v>
          </cell>
          <cell r="G184">
            <v>0</v>
          </cell>
          <cell r="H184">
            <v>0</v>
          </cell>
          <cell r="I184">
            <v>0</v>
          </cell>
          <cell r="J184">
            <v>0</v>
          </cell>
          <cell r="K184">
            <v>0</v>
          </cell>
          <cell r="L184">
            <v>0</v>
          </cell>
          <cell r="M184">
            <v>0</v>
          </cell>
          <cell r="N184">
            <v>0</v>
          </cell>
          <cell r="O184">
            <v>0</v>
          </cell>
          <cell r="P184">
            <v>0.99</v>
          </cell>
          <cell r="Q184">
            <v>0</v>
          </cell>
          <cell r="R184">
            <v>0</v>
          </cell>
          <cell r="S184">
            <v>0</v>
          </cell>
          <cell r="T184" t="str">
            <v>x190</v>
          </cell>
          <cell r="U184">
            <v>0</v>
          </cell>
          <cell r="V184">
            <v>0</v>
          </cell>
          <cell r="W184">
            <v>0</v>
          </cell>
          <cell r="X184">
            <v>0</v>
          </cell>
          <cell r="Y184">
            <v>0</v>
          </cell>
          <cell r="Z184">
            <v>0</v>
          </cell>
          <cell r="AA184">
            <v>0</v>
          </cell>
        </row>
        <row r="185">
          <cell r="A185" t="str">
            <v>Budg12Aps291338nzPM</v>
          </cell>
          <cell r="B185" t="str">
            <v>Budg12</v>
          </cell>
          <cell r="C185" t="str">
            <v>Aps291338nzPM</v>
          </cell>
          <cell r="D185">
            <v>0.84</v>
          </cell>
          <cell r="E185" t="str">
            <v>AirPost</v>
          </cell>
          <cell r="F185">
            <v>0</v>
          </cell>
          <cell r="G185">
            <v>0</v>
          </cell>
          <cell r="H185">
            <v>0</v>
          </cell>
          <cell r="I185">
            <v>0</v>
          </cell>
          <cell r="J185">
            <v>0</v>
          </cell>
          <cell r="K185">
            <v>0</v>
          </cell>
          <cell r="L185">
            <v>0</v>
          </cell>
          <cell r="M185">
            <v>0</v>
          </cell>
          <cell r="N185">
            <v>0</v>
          </cell>
          <cell r="O185">
            <v>0</v>
          </cell>
          <cell r="P185">
            <v>0.84</v>
          </cell>
          <cell r="Q185">
            <v>0</v>
          </cell>
          <cell r="R185">
            <v>0</v>
          </cell>
          <cell r="S185">
            <v>0</v>
          </cell>
          <cell r="T185" t="str">
            <v>x191</v>
          </cell>
          <cell r="U185">
            <v>0</v>
          </cell>
          <cell r="V185">
            <v>0</v>
          </cell>
          <cell r="W185">
            <v>0</v>
          </cell>
          <cell r="X185">
            <v>0</v>
          </cell>
          <cell r="Y185">
            <v>0</v>
          </cell>
          <cell r="Z185">
            <v>0</v>
          </cell>
          <cell r="AA185">
            <v>0</v>
          </cell>
        </row>
        <row r="186">
          <cell r="A186" t="str">
            <v>Budg12Aps291338nzWB</v>
          </cell>
          <cell r="B186" t="str">
            <v>Budg12</v>
          </cell>
          <cell r="C186" t="str">
            <v>Aps291338nzWB</v>
          </cell>
          <cell r="D186">
            <v>0.84</v>
          </cell>
          <cell r="E186" t="str">
            <v>AirPost</v>
          </cell>
          <cell r="F186">
            <v>0</v>
          </cell>
          <cell r="G186">
            <v>0</v>
          </cell>
          <cell r="H186">
            <v>0</v>
          </cell>
          <cell r="I186">
            <v>0</v>
          </cell>
          <cell r="J186">
            <v>0</v>
          </cell>
          <cell r="K186">
            <v>0</v>
          </cell>
          <cell r="L186">
            <v>0</v>
          </cell>
          <cell r="M186">
            <v>0</v>
          </cell>
          <cell r="N186">
            <v>0</v>
          </cell>
          <cell r="O186">
            <v>0</v>
          </cell>
          <cell r="P186">
            <v>0.84</v>
          </cell>
          <cell r="Q186">
            <v>0</v>
          </cell>
          <cell r="R186">
            <v>0</v>
          </cell>
          <cell r="S186">
            <v>0</v>
          </cell>
          <cell r="T186" t="str">
            <v>x192</v>
          </cell>
          <cell r="U186">
            <v>0</v>
          </cell>
          <cell r="V186">
            <v>0</v>
          </cell>
          <cell r="W186">
            <v>0</v>
          </cell>
          <cell r="X186">
            <v>0</v>
          </cell>
          <cell r="Y186">
            <v>0</v>
          </cell>
          <cell r="Z186">
            <v>0</v>
          </cell>
          <cell r="AA186">
            <v>0</v>
          </cell>
        </row>
        <row r="187">
          <cell r="A187" t="str">
            <v>Budg12Aps855252nzPM</v>
          </cell>
          <cell r="B187" t="str">
            <v>Budg12</v>
          </cell>
          <cell r="C187" t="str">
            <v>Aps855252nzPM</v>
          </cell>
          <cell r="D187">
            <v>0.84</v>
          </cell>
          <cell r="E187" t="str">
            <v>AirFreight - assume 90% OutOfHours (wtd.App=.84) 28may04</v>
          </cell>
          <cell r="F187">
            <v>0</v>
          </cell>
          <cell r="G187">
            <v>0</v>
          </cell>
          <cell r="H187">
            <v>0</v>
          </cell>
          <cell r="I187">
            <v>0</v>
          </cell>
          <cell r="J187">
            <v>0</v>
          </cell>
          <cell r="K187">
            <v>0</v>
          </cell>
          <cell r="L187">
            <v>0</v>
          </cell>
          <cell r="M187">
            <v>0</v>
          </cell>
          <cell r="N187">
            <v>0</v>
          </cell>
          <cell r="O187">
            <v>0</v>
          </cell>
          <cell r="P187">
            <v>0.84</v>
          </cell>
          <cell r="Q187">
            <v>0</v>
          </cell>
          <cell r="R187">
            <v>0</v>
          </cell>
          <cell r="S187">
            <v>0</v>
          </cell>
          <cell r="T187" t="str">
            <v>x193</v>
          </cell>
          <cell r="U187">
            <v>0</v>
          </cell>
          <cell r="V187">
            <v>0</v>
          </cell>
          <cell r="W187">
            <v>0</v>
          </cell>
          <cell r="X187">
            <v>0</v>
          </cell>
          <cell r="Y187">
            <v>0</v>
          </cell>
          <cell r="Z187">
            <v>0</v>
          </cell>
          <cell r="AA187">
            <v>0</v>
          </cell>
        </row>
        <row r="188">
          <cell r="A188" t="str">
            <v>Budg12FANS Charge: $/100nm  -- if equipped and registered. Weight independent. Start 1mar00. Merge into EnrInt late09?</v>
          </cell>
          <cell r="B188" t="str">
            <v>Budg12</v>
          </cell>
          <cell r="C188" t="str">
            <v>FANS Charge: $/100nm  -- if equipped and registered. Weight independent. Start 1mar00. Merge into EnrInt late09?</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t="str">
            <v>x194</v>
          </cell>
          <cell r="U188">
            <v>0</v>
          </cell>
          <cell r="V188">
            <v>0</v>
          </cell>
          <cell r="W188">
            <v>0</v>
          </cell>
          <cell r="X188">
            <v>0</v>
          </cell>
          <cell r="Y188">
            <v>0</v>
          </cell>
          <cell r="Z188">
            <v>0</v>
          </cell>
          <cell r="AA188">
            <v>0</v>
          </cell>
        </row>
        <row r="189">
          <cell r="A189" t="str">
            <v>Budg12Fans1new</v>
          </cell>
          <cell r="B189" t="str">
            <v>Budg12</v>
          </cell>
          <cell r="C189" t="str">
            <v>Fans1new</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t="str">
            <v>x195</v>
          </cell>
          <cell r="U189">
            <v>0</v>
          </cell>
          <cell r="V189">
            <v>0</v>
          </cell>
          <cell r="W189">
            <v>0</v>
          </cell>
          <cell r="X189">
            <v>0</v>
          </cell>
          <cell r="Y189">
            <v>0</v>
          </cell>
          <cell r="Z189">
            <v>0</v>
          </cell>
          <cell r="AA189">
            <v>0</v>
          </cell>
        </row>
        <row r="190">
          <cell r="A190" t="str">
            <v>Budg12OCS Charge: $/100nm  -- Weight independent. Since moved into EnrInt chargesStart 1mar00. Merge into EnrInt late09?</v>
          </cell>
          <cell r="B190" t="str">
            <v>Budg12</v>
          </cell>
          <cell r="C190" t="str">
            <v>OCS Charge: $/100nm  -- Weight independent. Since moved into EnrInt chargesStart 1mar00. Merge into EnrInt late09?</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t="str">
            <v>x196</v>
          </cell>
          <cell r="U190">
            <v>0</v>
          </cell>
          <cell r="V190">
            <v>0</v>
          </cell>
          <cell r="W190">
            <v>0</v>
          </cell>
          <cell r="X190">
            <v>0</v>
          </cell>
          <cell r="Y190">
            <v>0</v>
          </cell>
          <cell r="Z190">
            <v>0</v>
          </cell>
          <cell r="AA190">
            <v>0</v>
          </cell>
        </row>
        <row r="191">
          <cell r="A191" t="str">
            <v>Budg12OCSm</v>
          </cell>
          <cell r="B191" t="str">
            <v>Budg12</v>
          </cell>
          <cell r="C191" t="str">
            <v>OCSm</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t="str">
            <v>x197</v>
          </cell>
          <cell r="U191">
            <v>0</v>
          </cell>
          <cell r="V191">
            <v>0</v>
          </cell>
          <cell r="W191">
            <v>0</v>
          </cell>
          <cell r="X191">
            <v>0</v>
          </cell>
          <cell r="Y191">
            <v>0</v>
          </cell>
          <cell r="Z191">
            <v>0</v>
          </cell>
          <cell r="AA191">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
      <sheetName val="Apt"/>
      <sheetName val="Qtr"/>
      <sheetName val="Acft"/>
      <sheetName val="RteNew"/>
      <sheetName val="xOceDis"/>
      <sheetName val="Master"/>
      <sheetName val="CostCent"/>
      <sheetName val="xAcftPiv"/>
      <sheetName val="xAptPiv"/>
      <sheetName val="xNotes"/>
      <sheetName val="xPlan"/>
      <sheetName val="xSched"/>
      <sheetName val="xNews"/>
      <sheetName val="xCusPiv"/>
      <sheetName val="xIdeas"/>
      <sheetName val="xFltPW"/>
      <sheetName val="xLog"/>
    </sheetNames>
    <sheetDataSet>
      <sheetData sheetId="0">
        <row r="1">
          <cell r="A1" t="str">
            <v>Ldebtor</v>
          </cell>
          <cell r="B1" t="str">
            <v>LCallsign</v>
          </cell>
          <cell r="C1" t="str">
            <v>CustExact</v>
          </cell>
          <cell r="D1" t="str">
            <v>Customer</v>
          </cell>
          <cell r="E1" t="str">
            <v>CustGrp</v>
          </cell>
          <cell r="F1" t="str">
            <v>PPGrp</v>
          </cell>
        </row>
        <row r="2">
          <cell r="A2">
            <v>100001</v>
          </cell>
          <cell r="B2" t="str">
            <v>ANZ</v>
          </cell>
          <cell r="C2" t="str">
            <v>AirNZNat</v>
          </cell>
          <cell r="D2" t="str">
            <v>AirNZNat</v>
          </cell>
          <cell r="E2" t="str">
            <v>Dom</v>
          </cell>
          <cell r="F2" t="str">
            <v>DAG</v>
          </cell>
        </row>
        <row r="3">
          <cell r="A3">
            <v>100002</v>
          </cell>
          <cell r="B3" t="str">
            <v>ANZ</v>
          </cell>
          <cell r="C3" t="str">
            <v>AirNZInt</v>
          </cell>
          <cell r="D3" t="str">
            <v>AirNZInt</v>
          </cell>
          <cell r="E3" t="str">
            <v>Int</v>
          </cell>
          <cell r="F3" t="str">
            <v>Big 3 Int</v>
          </cell>
        </row>
        <row r="4">
          <cell r="A4">
            <v>100010</v>
          </cell>
          <cell r="B4" t="str">
            <v>CAC</v>
          </cell>
          <cell r="C4" t="str">
            <v>CantbryA</v>
          </cell>
          <cell r="D4" t="str">
            <v>GAcontract</v>
          </cell>
          <cell r="E4" t="str">
            <v>Dom</v>
          </cell>
          <cell r="F4" t="str">
            <v>OtherDom</v>
          </cell>
        </row>
        <row r="5">
          <cell r="A5">
            <v>100028</v>
          </cell>
          <cell r="B5" t="str">
            <v>CDN</v>
          </cell>
          <cell r="C5" t="str">
            <v>AirCanad</v>
          </cell>
          <cell r="D5" t="str">
            <v>OtherInt</v>
          </cell>
          <cell r="E5" t="str">
            <v>Int</v>
          </cell>
          <cell r="F5" t="str">
            <v>American</v>
          </cell>
        </row>
        <row r="6">
          <cell r="A6">
            <v>100052</v>
          </cell>
          <cell r="B6" t="str">
            <v>EAG</v>
          </cell>
          <cell r="C6" t="str">
            <v>EagleAir</v>
          </cell>
          <cell r="D6" t="str">
            <v>EagleAir</v>
          </cell>
          <cell r="E6" t="str">
            <v>Dom</v>
          </cell>
          <cell r="F6" t="str">
            <v>DAG</v>
          </cell>
        </row>
        <row r="7">
          <cell r="A7">
            <v>100061</v>
          </cell>
          <cell r="B7" t="str">
            <v>AHB</v>
          </cell>
          <cell r="C7" t="str">
            <v>HawksBay</v>
          </cell>
          <cell r="D7" t="str">
            <v>OtherDom</v>
          </cell>
          <cell r="E7" t="str">
            <v>Dom</v>
          </cell>
          <cell r="F7" t="str">
            <v>OtherDom</v>
          </cell>
        </row>
        <row r="8">
          <cell r="A8">
            <v>100079</v>
          </cell>
          <cell r="B8" t="str">
            <v>RLK</v>
          </cell>
          <cell r="C8" t="str">
            <v>AirNelson</v>
          </cell>
          <cell r="D8" t="str">
            <v>AirNelson</v>
          </cell>
          <cell r="E8" t="str">
            <v>Dom</v>
          </cell>
          <cell r="F8" t="str">
            <v>DAG</v>
          </cell>
        </row>
        <row r="9">
          <cell r="A9">
            <v>100087</v>
          </cell>
          <cell r="B9" t="str">
            <v>ZQA</v>
          </cell>
          <cell r="C9" t="str">
            <v>QantasNZ</v>
          </cell>
          <cell r="D9" t="str">
            <v>OtherDom</v>
          </cell>
          <cell r="E9" t="str">
            <v>Dom</v>
          </cell>
          <cell r="F9" t="str">
            <v>AirlineNZ</v>
          </cell>
        </row>
        <row r="10">
          <cell r="A10">
            <v>100095</v>
          </cell>
          <cell r="B10" t="str">
            <v>NZM</v>
          </cell>
          <cell r="C10" t="str">
            <v>MountCook</v>
          </cell>
          <cell r="D10" t="str">
            <v>MountCook</v>
          </cell>
          <cell r="E10" t="str">
            <v>Dom</v>
          </cell>
          <cell r="F10" t="str">
            <v>DAG</v>
          </cell>
        </row>
        <row r="11">
          <cell r="A11">
            <v>100124</v>
          </cell>
          <cell r="B11" t="str">
            <v>SIA</v>
          </cell>
          <cell r="C11" t="str">
            <v>Singapore</v>
          </cell>
          <cell r="D11" t="str">
            <v>Singapore</v>
          </cell>
          <cell r="E11" t="str">
            <v>Int</v>
          </cell>
          <cell r="F11" t="str">
            <v>Asian</v>
          </cell>
        </row>
        <row r="12">
          <cell r="A12">
            <v>100159</v>
          </cell>
          <cell r="B12" t="str">
            <v>UAL</v>
          </cell>
          <cell r="C12" t="str">
            <v>UnitedAir</v>
          </cell>
          <cell r="D12" t="str">
            <v>UnitedAir</v>
          </cell>
          <cell r="E12" t="str">
            <v>Int</v>
          </cell>
          <cell r="F12" t="str">
            <v>Big 3 Int</v>
          </cell>
        </row>
        <row r="13">
          <cell r="A13">
            <v>100167</v>
          </cell>
          <cell r="B13" t="str">
            <v>MSR</v>
          </cell>
          <cell r="C13" t="str">
            <v>WakatipuAero</v>
          </cell>
          <cell r="D13" t="str">
            <v>OtherDom</v>
          </cell>
          <cell r="E13" t="str">
            <v>Dom</v>
          </cell>
          <cell r="F13" t="str">
            <v>OtherDom</v>
          </cell>
        </row>
        <row r="14">
          <cell r="A14">
            <v>100491</v>
          </cell>
          <cell r="B14" t="str">
            <v>SFL</v>
          </cell>
          <cell r="C14" t="str">
            <v>Southflight</v>
          </cell>
          <cell r="D14" t="str">
            <v>OtherInt</v>
          </cell>
          <cell r="E14" t="str">
            <v>Int</v>
          </cell>
          <cell r="F14" t="str">
            <v>OtherInt</v>
          </cell>
        </row>
        <row r="15">
          <cell r="A15">
            <v>101231</v>
          </cell>
          <cell r="B15" t="str">
            <v>AFR</v>
          </cell>
          <cell r="C15" t="str">
            <v>AirFrance</v>
          </cell>
          <cell r="D15" t="str">
            <v>OtherInt</v>
          </cell>
          <cell r="E15" t="str">
            <v>Int</v>
          </cell>
          <cell r="F15" t="str">
            <v>Asian</v>
          </cell>
        </row>
        <row r="16">
          <cell r="A16">
            <v>101389</v>
          </cell>
          <cell r="B16" t="str">
            <v>SRI</v>
          </cell>
          <cell r="C16" t="str">
            <v>AirSafari</v>
          </cell>
          <cell r="D16" t="str">
            <v>OtherInt</v>
          </cell>
          <cell r="E16" t="str">
            <v>Int</v>
          </cell>
          <cell r="F16" t="str">
            <v>OtherInt</v>
          </cell>
        </row>
        <row r="17">
          <cell r="A17">
            <v>101397</v>
          </cell>
          <cell r="B17" t="str">
            <v>AWK</v>
          </cell>
          <cell r="C17" t="str">
            <v>AirworkNZ</v>
          </cell>
          <cell r="D17" t="str">
            <v>AirworkNZ</v>
          </cell>
          <cell r="E17" t="str">
            <v>Dom</v>
          </cell>
          <cell r="F17" t="str">
            <v>Freight</v>
          </cell>
        </row>
        <row r="18">
          <cell r="A18">
            <v>101418</v>
          </cell>
          <cell r="B18" t="str">
            <v>ZK</v>
          </cell>
          <cell r="C18" t="str">
            <v>AirGisbo</v>
          </cell>
          <cell r="D18" t="str">
            <v>GAcontract</v>
          </cell>
          <cell r="E18" t="str">
            <v>Dom</v>
          </cell>
          <cell r="F18" t="str">
            <v>OtherDom</v>
          </cell>
        </row>
        <row r="19">
          <cell r="A19">
            <v>101557</v>
          </cell>
          <cell r="B19" t="str">
            <v>CVA</v>
          </cell>
          <cell r="C19" t="str">
            <v>ChathamIs</v>
          </cell>
          <cell r="D19" t="str">
            <v>ChathamIs</v>
          </cell>
          <cell r="E19" t="str">
            <v>Dom</v>
          </cell>
          <cell r="F19" t="str">
            <v>Freight</v>
          </cell>
        </row>
        <row r="20">
          <cell r="A20">
            <v>102621</v>
          </cell>
          <cell r="B20" t="str">
            <v>AFN</v>
          </cell>
          <cell r="C20" t="str">
            <v>AirFreightGA</v>
          </cell>
          <cell r="D20" t="str">
            <v>AirFreight</v>
          </cell>
          <cell r="E20" t="str">
            <v>Dom</v>
          </cell>
          <cell r="F20" t="str">
            <v>Freight</v>
          </cell>
        </row>
        <row r="21">
          <cell r="A21">
            <v>104926</v>
          </cell>
          <cell r="B21" t="str">
            <v>ZZZ</v>
          </cell>
          <cell r="C21" t="str">
            <v>ANZFlyingClb</v>
          </cell>
          <cell r="D21" t="str">
            <v>OtherDom</v>
          </cell>
          <cell r="E21" t="str">
            <v>Dom</v>
          </cell>
          <cell r="F21" t="str">
            <v>OtherDom</v>
          </cell>
        </row>
        <row r="22">
          <cell r="A22">
            <v>105128</v>
          </cell>
          <cell r="B22" t="str">
            <v>ZK</v>
          </cell>
          <cell r="C22" t="str">
            <v>ArdmoreF</v>
          </cell>
          <cell r="D22" t="str">
            <v>GAcontract</v>
          </cell>
          <cell r="E22" t="str">
            <v>Dom</v>
          </cell>
          <cell r="F22" t="str">
            <v>OtherDom</v>
          </cell>
        </row>
        <row r="23">
          <cell r="A23">
            <v>105179</v>
          </cell>
          <cell r="B23" t="str">
            <v>ARG</v>
          </cell>
          <cell r="C23" t="str">
            <v>AerolArg</v>
          </cell>
          <cell r="D23" t="str">
            <v>AerolArg</v>
          </cell>
          <cell r="E23" t="str">
            <v>Int</v>
          </cell>
          <cell r="F23" t="str">
            <v>American</v>
          </cell>
        </row>
        <row r="24">
          <cell r="A24">
            <v>105671</v>
          </cell>
          <cell r="B24" t="str">
            <v>ZZZ</v>
          </cell>
          <cell r="C24" t="str">
            <v>AshworthHeli</v>
          </cell>
          <cell r="D24" t="str">
            <v>OtherDom</v>
          </cell>
          <cell r="E24" t="str">
            <v>Dom</v>
          </cell>
          <cell r="F24" t="str">
            <v>OtherDom</v>
          </cell>
        </row>
        <row r="25">
          <cell r="A25">
            <v>105857</v>
          </cell>
          <cell r="B25" t="str">
            <v>ZZZ</v>
          </cell>
          <cell r="C25" t="str">
            <v>AspiringAir</v>
          </cell>
          <cell r="D25" t="str">
            <v>OtherDom</v>
          </cell>
          <cell r="E25" t="str">
            <v>Dom</v>
          </cell>
          <cell r="F25" t="str">
            <v>OtherDom</v>
          </cell>
        </row>
        <row r="26">
          <cell r="A26">
            <v>106358</v>
          </cell>
          <cell r="B26" t="str">
            <v>ZZZ</v>
          </cell>
          <cell r="C26" t="str">
            <v>AklAirChrt</v>
          </cell>
          <cell r="D26" t="str">
            <v>OtherDom</v>
          </cell>
          <cell r="E26" t="str">
            <v>Dom</v>
          </cell>
          <cell r="F26" t="str">
            <v>OtherDom</v>
          </cell>
        </row>
        <row r="27">
          <cell r="A27">
            <v>106833</v>
          </cell>
          <cell r="B27" t="str">
            <v>AVN</v>
          </cell>
          <cell r="C27" t="str">
            <v>AirVanuatu</v>
          </cell>
          <cell r="D27" t="str">
            <v>AirVanuatu</v>
          </cell>
          <cell r="E27" t="str">
            <v>Int</v>
          </cell>
          <cell r="F27" t="str">
            <v>Pacific</v>
          </cell>
        </row>
        <row r="28">
          <cell r="A28">
            <v>106913</v>
          </cell>
          <cell r="B28" t="str">
            <v>ZZZ</v>
          </cell>
          <cell r="C28" t="str">
            <v>AwFltInsp</v>
          </cell>
          <cell r="D28" t="str">
            <v>OtherDom</v>
          </cell>
          <cell r="E28" t="str">
            <v>Dom</v>
          </cell>
          <cell r="F28" t="str">
            <v>OtherDom</v>
          </cell>
        </row>
        <row r="29">
          <cell r="A29">
            <v>108919</v>
          </cell>
          <cell r="B29" t="str">
            <v>BOI</v>
          </cell>
          <cell r="C29" t="str">
            <v>BayIslands</v>
          </cell>
          <cell r="D29" t="str">
            <v>OtherDom</v>
          </cell>
          <cell r="E29" t="str">
            <v>Dom</v>
          </cell>
          <cell r="F29" t="str">
            <v>OtherDom</v>
          </cell>
        </row>
        <row r="30">
          <cell r="A30">
            <v>118439</v>
          </cell>
          <cell r="B30" t="str">
            <v>CCA</v>
          </cell>
          <cell r="C30" t="str">
            <v>AirChina</v>
          </cell>
          <cell r="D30" t="str">
            <v>OtherInt</v>
          </cell>
          <cell r="E30" t="str">
            <v>Int</v>
          </cell>
          <cell r="F30" t="str">
            <v>OtherInt</v>
          </cell>
        </row>
        <row r="31">
          <cell r="A31">
            <v>119431</v>
          </cell>
          <cell r="B31" t="str">
            <v>CHN</v>
          </cell>
          <cell r="C31" t="str">
            <v>ChristnA</v>
          </cell>
          <cell r="D31" t="str">
            <v>OtherDom</v>
          </cell>
          <cell r="E31" t="str">
            <v>Dom</v>
          </cell>
          <cell r="F31" t="str">
            <v>OtherDom</v>
          </cell>
        </row>
        <row r="32">
          <cell r="A32">
            <v>119896</v>
          </cell>
          <cell r="B32" t="str">
            <v>CIV</v>
          </cell>
          <cell r="C32" t="str">
            <v>CivilAviatn</v>
          </cell>
          <cell r="D32" t="str">
            <v>OtherInt</v>
          </cell>
          <cell r="E32" t="str">
            <v>Int</v>
          </cell>
          <cell r="F32" t="str">
            <v>OtherInt</v>
          </cell>
        </row>
        <row r="33">
          <cell r="A33">
            <v>122711</v>
          </cell>
          <cell r="B33" t="str">
            <v>ZZZ</v>
          </cell>
          <cell r="C33" t="str">
            <v>CorpFltServ</v>
          </cell>
          <cell r="D33" t="str">
            <v>OtherDom</v>
          </cell>
          <cell r="E33" t="str">
            <v>Dom</v>
          </cell>
          <cell r="F33" t="str">
            <v>OtherDom</v>
          </cell>
        </row>
        <row r="34">
          <cell r="A34">
            <v>123490</v>
          </cell>
          <cell r="B34" t="str">
            <v>CPA</v>
          </cell>
          <cell r="C34" t="str">
            <v>CathayPac</v>
          </cell>
          <cell r="D34" t="str">
            <v>CathayPac</v>
          </cell>
          <cell r="E34" t="str">
            <v>Int</v>
          </cell>
          <cell r="F34" t="str">
            <v>Asian</v>
          </cell>
        </row>
        <row r="35">
          <cell r="A35">
            <v>126498</v>
          </cell>
          <cell r="B35" t="str">
            <v>ZZZ</v>
          </cell>
          <cell r="C35" t="str">
            <v>DenThompson</v>
          </cell>
          <cell r="D35" t="str">
            <v>OtherDom</v>
          </cell>
          <cell r="E35" t="str">
            <v>Dom</v>
          </cell>
          <cell r="F35" t="str">
            <v>OtherDom</v>
          </cell>
        </row>
        <row r="36">
          <cell r="A36">
            <v>128670</v>
          </cell>
          <cell r="B36" t="str">
            <v>ICE</v>
          </cell>
          <cell r="C36" t="str">
            <v>Antarctic</v>
          </cell>
          <cell r="D36" t="str">
            <v>Antarctic</v>
          </cell>
          <cell r="E36" t="str">
            <v>Int</v>
          </cell>
          <cell r="F36" t="str">
            <v>Pacific</v>
          </cell>
        </row>
        <row r="37">
          <cell r="A37">
            <v>130163</v>
          </cell>
          <cell r="B37" t="str">
            <v>EIA</v>
          </cell>
          <cell r="C37" t="str">
            <v>Evergreen</v>
          </cell>
          <cell r="D37" t="str">
            <v>OtherInt</v>
          </cell>
          <cell r="E37" t="str">
            <v>Int</v>
          </cell>
          <cell r="F37" t="str">
            <v>Tasman</v>
          </cell>
        </row>
        <row r="38">
          <cell r="A38">
            <v>131967</v>
          </cell>
          <cell r="B38" t="str">
            <v>ZZZ</v>
          </cell>
          <cell r="C38" t="str">
            <v>FarmersAir</v>
          </cell>
          <cell r="D38" t="str">
            <v>OtherDom</v>
          </cell>
          <cell r="E38" t="str">
            <v>Dom</v>
          </cell>
          <cell r="F38" t="str">
            <v>OtherDom</v>
          </cell>
        </row>
        <row r="39">
          <cell r="A39">
            <v>132863</v>
          </cell>
          <cell r="B39" t="str">
            <v>ZK</v>
          </cell>
          <cell r="C39" t="str">
            <v>Fiordlnd</v>
          </cell>
          <cell r="D39" t="str">
            <v>GAcontract</v>
          </cell>
          <cell r="E39" t="str">
            <v>Dom</v>
          </cell>
          <cell r="F39" t="str">
            <v>OtherDom</v>
          </cell>
        </row>
        <row r="40">
          <cell r="A40">
            <v>133090</v>
          </cell>
          <cell r="B40" t="str">
            <v>FJI</v>
          </cell>
          <cell r="C40" t="str">
            <v>AirPacific</v>
          </cell>
          <cell r="D40" t="str">
            <v>AirPacific</v>
          </cell>
          <cell r="E40" t="str">
            <v>Int</v>
          </cell>
          <cell r="F40" t="str">
            <v>Pacific</v>
          </cell>
        </row>
        <row r="41">
          <cell r="A41">
            <v>135001</v>
          </cell>
          <cell r="B41" t="str">
            <v>FDX</v>
          </cell>
          <cell r="C41" t="str">
            <v>FedExpress</v>
          </cell>
          <cell r="D41" t="str">
            <v>OtherInt</v>
          </cell>
          <cell r="E41" t="str">
            <v>Int</v>
          </cell>
          <cell r="F41" t="str">
            <v>OtherInt</v>
          </cell>
        </row>
        <row r="42">
          <cell r="A42">
            <v>135714</v>
          </cell>
          <cell r="B42" t="str">
            <v>AMD</v>
          </cell>
          <cell r="C42" t="str">
            <v>GardenCity</v>
          </cell>
          <cell r="D42" t="str">
            <v>OtherDom</v>
          </cell>
          <cell r="E42" t="str">
            <v>Dom</v>
          </cell>
          <cell r="F42" t="str">
            <v>OtherDom</v>
          </cell>
        </row>
        <row r="43">
          <cell r="A43">
            <v>136717</v>
          </cell>
          <cell r="B43" t="str">
            <v>GIA</v>
          </cell>
          <cell r="C43" t="str">
            <v>GarudaInd</v>
          </cell>
          <cell r="D43" t="str">
            <v>GarudaInd</v>
          </cell>
          <cell r="E43" t="str">
            <v>Int</v>
          </cell>
          <cell r="F43" t="str">
            <v>Tasman</v>
          </cell>
        </row>
        <row r="44">
          <cell r="A44">
            <v>140901</v>
          </cell>
          <cell r="B44" t="str">
            <v>HAL</v>
          </cell>
          <cell r="C44" t="str">
            <v>HawaiianAL</v>
          </cell>
          <cell r="D44" t="str">
            <v>HawaiianAL</v>
          </cell>
          <cell r="E44" t="str">
            <v>Int</v>
          </cell>
          <cell r="F44" t="str">
            <v>Pacific</v>
          </cell>
        </row>
        <row r="45">
          <cell r="A45">
            <v>149788</v>
          </cell>
          <cell r="B45" t="str">
            <v>ZZZ</v>
          </cell>
          <cell r="C45" t="str">
            <v>InvercarHold</v>
          </cell>
          <cell r="D45" t="str">
            <v>OtherDom</v>
          </cell>
          <cell r="E45" t="str">
            <v>Dom</v>
          </cell>
          <cell r="F45" t="str">
            <v>OtherDom</v>
          </cell>
        </row>
        <row r="46">
          <cell r="A46">
            <v>150404</v>
          </cell>
          <cell r="B46" t="str">
            <v>JAL</v>
          </cell>
          <cell r="C46" t="str">
            <v>JapanAirL</v>
          </cell>
          <cell r="D46" t="str">
            <v>OtherInt</v>
          </cell>
          <cell r="E46" t="str">
            <v>Int</v>
          </cell>
          <cell r="F46" t="str">
            <v>OtherInt</v>
          </cell>
        </row>
        <row r="47">
          <cell r="A47">
            <v>153162</v>
          </cell>
          <cell r="B47" t="str">
            <v>ZZZ</v>
          </cell>
          <cell r="C47" t="str">
            <v>KapitiDist</v>
          </cell>
          <cell r="D47" t="str">
            <v>OtherDom</v>
          </cell>
          <cell r="E47" t="str">
            <v>Dom</v>
          </cell>
          <cell r="F47" t="str">
            <v>OtherDom</v>
          </cell>
        </row>
        <row r="48">
          <cell r="A48">
            <v>155299</v>
          </cell>
          <cell r="B48" t="str">
            <v>RafHQ</v>
          </cell>
          <cell r="C48" t="str">
            <v>RnzafCon</v>
          </cell>
          <cell r="D48" t="str">
            <v>Rnzaf</v>
          </cell>
          <cell r="E48" t="str">
            <v>Dom</v>
          </cell>
          <cell r="F48" t="str">
            <v>Rnzaf</v>
          </cell>
        </row>
        <row r="49">
          <cell r="A49">
            <v>156195</v>
          </cell>
          <cell r="B49" t="str">
            <v>ZZZ</v>
          </cell>
          <cell r="C49" t="str">
            <v>LakelandHel</v>
          </cell>
          <cell r="D49" t="str">
            <v>OtherDom</v>
          </cell>
          <cell r="E49" t="str">
            <v>Dom</v>
          </cell>
          <cell r="F49" t="str">
            <v>OtherDom</v>
          </cell>
        </row>
        <row r="50">
          <cell r="A50">
            <v>156478</v>
          </cell>
          <cell r="B50" t="str">
            <v>LAN</v>
          </cell>
          <cell r="C50" t="str">
            <v>LanChile</v>
          </cell>
          <cell r="D50" t="str">
            <v>LanChile</v>
          </cell>
          <cell r="E50" t="str">
            <v>Int</v>
          </cell>
          <cell r="F50" t="str">
            <v>American</v>
          </cell>
        </row>
        <row r="51">
          <cell r="A51">
            <v>161550</v>
          </cell>
          <cell r="B51" t="str">
            <v>MAP</v>
          </cell>
          <cell r="C51" t="str">
            <v>NZAerialMap</v>
          </cell>
          <cell r="D51" t="str">
            <v>OtherDom</v>
          </cell>
          <cell r="E51" t="str">
            <v>Dom</v>
          </cell>
          <cell r="F51" t="str">
            <v>OtherDom</v>
          </cell>
        </row>
        <row r="52">
          <cell r="A52">
            <v>161568</v>
          </cell>
          <cell r="B52" t="str">
            <v>ZZZ</v>
          </cell>
          <cell r="C52" t="str">
            <v>MarlboroAero</v>
          </cell>
          <cell r="D52" t="str">
            <v>OtherDom</v>
          </cell>
          <cell r="E52" t="str">
            <v>Dom</v>
          </cell>
          <cell r="F52" t="str">
            <v>OtherDom</v>
          </cell>
        </row>
        <row r="53">
          <cell r="A53">
            <v>162456</v>
          </cell>
          <cell r="B53" t="str">
            <v>MAS</v>
          </cell>
          <cell r="C53" t="str">
            <v>Malaysia</v>
          </cell>
          <cell r="D53" t="str">
            <v>Malaysia</v>
          </cell>
          <cell r="E53" t="str">
            <v>Int</v>
          </cell>
          <cell r="F53" t="str">
            <v>Asian</v>
          </cell>
        </row>
        <row r="54">
          <cell r="A54">
            <v>167951</v>
          </cell>
          <cell r="B54" t="str">
            <v>ZZZ</v>
          </cell>
          <cell r="C54" t="str">
            <v>MilfordScenc</v>
          </cell>
          <cell r="D54" t="str">
            <v>OtherDom</v>
          </cell>
          <cell r="E54" t="str">
            <v>Dom</v>
          </cell>
          <cell r="F54" t="str">
            <v>OtherDom</v>
          </cell>
        </row>
        <row r="55">
          <cell r="A55">
            <v>172793</v>
          </cell>
          <cell r="B55" t="str">
            <v>ZZZ</v>
          </cell>
          <cell r="C55" t="str">
            <v>NelsonAero</v>
          </cell>
          <cell r="D55" t="str">
            <v>OtherDom</v>
          </cell>
          <cell r="E55" t="str">
            <v>Dom</v>
          </cell>
          <cell r="F55" t="str">
            <v>OtherDom</v>
          </cell>
        </row>
        <row r="56">
          <cell r="A56">
            <v>172929</v>
          </cell>
          <cell r="B56" t="str">
            <v>ZK</v>
          </cell>
          <cell r="C56" t="str">
            <v>NewPlymt</v>
          </cell>
          <cell r="D56" t="str">
            <v>GAcontract</v>
          </cell>
          <cell r="E56" t="str">
            <v>Dom</v>
          </cell>
          <cell r="F56" t="str">
            <v>OtherDom</v>
          </cell>
        </row>
        <row r="57">
          <cell r="A57">
            <v>174351</v>
          </cell>
          <cell r="B57" t="str">
            <v>NTA</v>
          </cell>
          <cell r="C57" t="str">
            <v>AucklandAero</v>
          </cell>
          <cell r="D57" t="str">
            <v>OtherDom</v>
          </cell>
          <cell r="E57" t="str">
            <v>Dom</v>
          </cell>
          <cell r="F57" t="str">
            <v>OtherDom</v>
          </cell>
        </row>
        <row r="58">
          <cell r="A58">
            <v>175791</v>
          </cell>
          <cell r="B58" t="str">
            <v>ZZZ</v>
          </cell>
          <cell r="C58" t="str">
            <v>PacAerospace</v>
          </cell>
          <cell r="D58" t="str">
            <v>OtherInt</v>
          </cell>
          <cell r="E58" t="str">
            <v>Int</v>
          </cell>
          <cell r="F58" t="str">
            <v>OtherInt</v>
          </cell>
        </row>
        <row r="59">
          <cell r="A59">
            <v>176436</v>
          </cell>
          <cell r="B59" t="str">
            <v>PAO</v>
          </cell>
          <cell r="C59" t="str">
            <v>Polynesian</v>
          </cell>
          <cell r="D59" t="str">
            <v>OtherInt</v>
          </cell>
          <cell r="E59" t="str">
            <v>Int</v>
          </cell>
          <cell r="F59" t="str">
            <v>Pacific</v>
          </cell>
        </row>
        <row r="60">
          <cell r="A60">
            <v>178520</v>
          </cell>
          <cell r="B60" t="str">
            <v>ZK</v>
          </cell>
          <cell r="C60" t="str">
            <v>TaurangA</v>
          </cell>
          <cell r="D60" t="str">
            <v>GAcontract</v>
          </cell>
          <cell r="E60" t="str">
            <v>Dom</v>
          </cell>
          <cell r="F60" t="str">
            <v>OtherDom</v>
          </cell>
        </row>
        <row r="61">
          <cell r="A61">
            <v>179426</v>
          </cell>
          <cell r="B61" t="str">
            <v>PLT</v>
          </cell>
          <cell r="C61" t="str">
            <v>HelicoptrNZ</v>
          </cell>
          <cell r="D61" t="str">
            <v>OtherDom</v>
          </cell>
          <cell r="E61" t="str">
            <v>Dom</v>
          </cell>
          <cell r="F61" t="str">
            <v>OtherDom</v>
          </cell>
        </row>
        <row r="62">
          <cell r="A62">
            <v>183951</v>
          </cell>
          <cell r="B62" t="str">
            <v>ACI</v>
          </cell>
          <cell r="C62" t="str">
            <v>AirCaledon</v>
          </cell>
          <cell r="D62" t="str">
            <v>AirCaledon</v>
          </cell>
          <cell r="E62" t="str">
            <v>Int</v>
          </cell>
          <cell r="F62" t="str">
            <v>Pacific</v>
          </cell>
        </row>
        <row r="63">
          <cell r="A63">
            <v>185252</v>
          </cell>
          <cell r="B63" t="str">
            <v>RON</v>
          </cell>
          <cell r="C63" t="str">
            <v>AirNauru</v>
          </cell>
          <cell r="D63" t="str">
            <v>OtherInt</v>
          </cell>
          <cell r="E63" t="str">
            <v>Int</v>
          </cell>
          <cell r="F63" t="str">
            <v>OtherInt</v>
          </cell>
        </row>
        <row r="64">
          <cell r="A64">
            <v>189683</v>
          </cell>
          <cell r="B64" t="str">
            <v>SHO</v>
          </cell>
          <cell r="C64" t="str">
            <v>NorthShore</v>
          </cell>
          <cell r="D64" t="str">
            <v>OtherDom</v>
          </cell>
          <cell r="E64" t="str">
            <v>Dom</v>
          </cell>
          <cell r="F64" t="str">
            <v>OtherDom</v>
          </cell>
        </row>
        <row r="65">
          <cell r="A65">
            <v>190633</v>
          </cell>
          <cell r="B65" t="str">
            <v>XAC</v>
          </cell>
          <cell r="C65" t="str">
            <v>AirChartrW</v>
          </cell>
          <cell r="D65" t="str">
            <v>OtherInt</v>
          </cell>
          <cell r="E65" t="str">
            <v>Int</v>
          </cell>
          <cell r="F65" t="str">
            <v>OtherInt</v>
          </cell>
        </row>
        <row r="66">
          <cell r="A66">
            <v>192680</v>
          </cell>
          <cell r="B66" t="str">
            <v>ZZZ</v>
          </cell>
          <cell r="C66" t="str">
            <v>SouthrnLakes</v>
          </cell>
          <cell r="D66" t="str">
            <v>OtherDom</v>
          </cell>
          <cell r="E66" t="str">
            <v>Dom</v>
          </cell>
          <cell r="F66" t="str">
            <v>OtherDom</v>
          </cell>
        </row>
        <row r="67">
          <cell r="A67">
            <v>195258</v>
          </cell>
          <cell r="B67" t="str">
            <v>ZK</v>
          </cell>
          <cell r="C67" t="str">
            <v>SunairAv</v>
          </cell>
          <cell r="D67" t="str">
            <v>GAcontract</v>
          </cell>
          <cell r="E67" t="str">
            <v>Dom</v>
          </cell>
          <cell r="F67" t="str">
            <v>OtherDom</v>
          </cell>
        </row>
        <row r="68">
          <cell r="A68">
            <v>195291</v>
          </cell>
          <cell r="B68" t="str">
            <v>ZZZ</v>
          </cell>
          <cell r="C68" t="str">
            <v>SuperAir</v>
          </cell>
          <cell r="D68" t="str">
            <v>OtherDom</v>
          </cell>
          <cell r="E68" t="str">
            <v>Dom</v>
          </cell>
          <cell r="F68" t="str">
            <v>OtherDom</v>
          </cell>
        </row>
        <row r="69">
          <cell r="A69">
            <v>195506</v>
          </cell>
          <cell r="B69" t="str">
            <v>SUY</v>
          </cell>
          <cell r="C69" t="str">
            <v>AerialSurvy</v>
          </cell>
          <cell r="D69" t="str">
            <v>OtherInt</v>
          </cell>
          <cell r="E69" t="str">
            <v>Int</v>
          </cell>
          <cell r="F69" t="str">
            <v>OtherInt</v>
          </cell>
        </row>
        <row r="70">
          <cell r="A70">
            <v>196533</v>
          </cell>
          <cell r="B70" t="str">
            <v>ZZZ</v>
          </cell>
          <cell r="C70" t="str">
            <v>TaurangaGlid</v>
          </cell>
          <cell r="D70" t="str">
            <v>OtherDom</v>
          </cell>
          <cell r="E70" t="str">
            <v>Dom</v>
          </cell>
          <cell r="F70" t="str">
            <v>OtherDom</v>
          </cell>
        </row>
        <row r="71">
          <cell r="A71">
            <v>197501</v>
          </cell>
          <cell r="B71" t="str">
            <v>THA</v>
          </cell>
          <cell r="C71" t="str">
            <v>Thai.Int</v>
          </cell>
          <cell r="D71" t="str">
            <v>Thai.Int</v>
          </cell>
          <cell r="E71" t="str">
            <v>Int</v>
          </cell>
          <cell r="F71" t="str">
            <v>Asian</v>
          </cell>
        </row>
        <row r="72">
          <cell r="A72">
            <v>201048</v>
          </cell>
          <cell r="B72" t="str">
            <v>UPS</v>
          </cell>
          <cell r="C72" t="str">
            <v>UntdParcel</v>
          </cell>
          <cell r="D72" t="str">
            <v>OtherInt</v>
          </cell>
          <cell r="E72" t="str">
            <v>Int</v>
          </cell>
          <cell r="F72" t="str">
            <v>OtherInt</v>
          </cell>
        </row>
        <row r="73">
          <cell r="A73">
            <v>201603</v>
          </cell>
          <cell r="B73" t="str">
            <v>RCH</v>
          </cell>
          <cell r="C73" t="str">
            <v>AirMobCom</v>
          </cell>
          <cell r="D73" t="str">
            <v>OtherInt</v>
          </cell>
          <cell r="E73" t="str">
            <v>Int</v>
          </cell>
          <cell r="F73" t="str">
            <v>OtherInt</v>
          </cell>
        </row>
        <row r="74">
          <cell r="A74">
            <v>204046</v>
          </cell>
          <cell r="B74" t="str">
            <v>ZK</v>
          </cell>
          <cell r="C74" t="str">
            <v>AirWanga</v>
          </cell>
          <cell r="D74" t="str">
            <v>GAcontract</v>
          </cell>
          <cell r="E74" t="str">
            <v>Dom</v>
          </cell>
          <cell r="F74" t="str">
            <v>OtherDom</v>
          </cell>
        </row>
        <row r="75">
          <cell r="A75">
            <v>205436</v>
          </cell>
          <cell r="B75" t="str">
            <v>GBY</v>
          </cell>
          <cell r="C75" t="str">
            <v>WellngtnAero</v>
          </cell>
          <cell r="D75" t="str">
            <v>OtherDom</v>
          </cell>
          <cell r="E75" t="str">
            <v>Dom</v>
          </cell>
          <cell r="F75" t="str">
            <v>OtherDom</v>
          </cell>
        </row>
        <row r="76">
          <cell r="A76">
            <v>205962</v>
          </cell>
          <cell r="B76" t="str">
            <v>WH</v>
          </cell>
          <cell r="C76" t="str">
            <v>HelicptrLine</v>
          </cell>
          <cell r="D76" t="str">
            <v>OtherDom</v>
          </cell>
          <cell r="E76" t="str">
            <v>Dom</v>
          </cell>
          <cell r="F76" t="str">
            <v>OtherDom</v>
          </cell>
        </row>
        <row r="77">
          <cell r="A77">
            <v>207061</v>
          </cell>
          <cell r="B77" t="str">
            <v>ZK</v>
          </cell>
          <cell r="C77" t="str">
            <v>WaikatoA</v>
          </cell>
          <cell r="D77" t="str">
            <v>GAcontract</v>
          </cell>
          <cell r="E77" t="str">
            <v>Dom</v>
          </cell>
          <cell r="F77" t="str">
            <v>OtherDom</v>
          </cell>
        </row>
        <row r="78">
          <cell r="A78">
            <v>214287</v>
          </cell>
          <cell r="B78" t="str">
            <v>VIR</v>
          </cell>
          <cell r="C78" t="str">
            <v>VirginAtlant</v>
          </cell>
          <cell r="D78" t="str">
            <v>OtherInt</v>
          </cell>
          <cell r="E78" t="str">
            <v>Int</v>
          </cell>
          <cell r="F78" t="str">
            <v>OtherInt</v>
          </cell>
        </row>
        <row r="79">
          <cell r="A79">
            <v>225672</v>
          </cell>
          <cell r="B79" t="str">
            <v>HPR</v>
          </cell>
          <cell r="C79" t="str">
            <v>RickLucas</v>
          </cell>
          <cell r="D79" t="str">
            <v>OtherDom</v>
          </cell>
          <cell r="E79" t="str">
            <v>Dom</v>
          </cell>
          <cell r="F79" t="str">
            <v>OtherDom</v>
          </cell>
        </row>
        <row r="80">
          <cell r="A80">
            <v>225710</v>
          </cell>
          <cell r="B80" t="str">
            <v>SOL</v>
          </cell>
          <cell r="C80" t="str">
            <v>ChinaSW</v>
          </cell>
          <cell r="D80" t="str">
            <v>OtherInt</v>
          </cell>
          <cell r="E80" t="str">
            <v>Int</v>
          </cell>
          <cell r="F80" t="str">
            <v>OtherInt</v>
          </cell>
        </row>
        <row r="81">
          <cell r="A81">
            <v>232936</v>
          </cell>
          <cell r="B81" t="str">
            <v>MSY</v>
          </cell>
          <cell r="C81" t="str">
            <v>MasseyUn</v>
          </cell>
          <cell r="D81" t="str">
            <v>GAcontract</v>
          </cell>
          <cell r="E81" t="str">
            <v>Dom</v>
          </cell>
          <cell r="F81" t="str">
            <v>OtherDom</v>
          </cell>
        </row>
        <row r="82">
          <cell r="A82">
            <v>235758</v>
          </cell>
          <cell r="B82" t="str">
            <v>AWS</v>
          </cell>
          <cell r="C82" t="str">
            <v>AcnzSponsor</v>
          </cell>
          <cell r="D82" t="str">
            <v>OtherDom</v>
          </cell>
          <cell r="E82" t="str">
            <v>Dom</v>
          </cell>
          <cell r="F82" t="str">
            <v>OtherDom</v>
          </cell>
        </row>
        <row r="83">
          <cell r="A83">
            <v>260531</v>
          </cell>
          <cell r="B83" t="str">
            <v>XFX</v>
          </cell>
          <cell r="C83" t="str">
            <v>AirwaysCorp</v>
          </cell>
          <cell r="D83" t="str">
            <v>OtherInt</v>
          </cell>
          <cell r="E83" t="str">
            <v>Int</v>
          </cell>
          <cell r="F83" t="str">
            <v>OtherInt</v>
          </cell>
        </row>
        <row r="84">
          <cell r="A84">
            <v>262879</v>
          </cell>
          <cell r="B84" t="str">
            <v>AAH</v>
          </cell>
          <cell r="C84" t="str">
            <v>AlohaAir</v>
          </cell>
          <cell r="D84" t="str">
            <v>OtherInt</v>
          </cell>
          <cell r="E84" t="str">
            <v>Int</v>
          </cell>
          <cell r="F84" t="str">
            <v>OtherInt</v>
          </cell>
        </row>
        <row r="85">
          <cell r="A85">
            <v>262932</v>
          </cell>
          <cell r="B85" t="str">
            <v>ACA</v>
          </cell>
          <cell r="C85" t="str">
            <v>AirCanada</v>
          </cell>
          <cell r="D85" t="str">
            <v>OtherInt</v>
          </cell>
          <cell r="E85" t="str">
            <v>Int</v>
          </cell>
          <cell r="F85" t="str">
            <v>OtherInt</v>
          </cell>
        </row>
        <row r="86">
          <cell r="A86">
            <v>263741</v>
          </cell>
          <cell r="B86" t="str">
            <v>ANA</v>
          </cell>
          <cell r="C86" t="str">
            <v>AllNippon</v>
          </cell>
          <cell r="D86" t="str">
            <v>OtherInt</v>
          </cell>
          <cell r="E86" t="str">
            <v>Int</v>
          </cell>
          <cell r="F86" t="str">
            <v>OtherInt</v>
          </cell>
        </row>
        <row r="87">
          <cell r="A87">
            <v>264452</v>
          </cell>
          <cell r="B87" t="str">
            <v>ZZZ</v>
          </cell>
          <cell r="C87" t="str">
            <v>AviatnSport</v>
          </cell>
          <cell r="D87" t="str">
            <v>OtherDom</v>
          </cell>
          <cell r="E87" t="str">
            <v>Dom</v>
          </cell>
          <cell r="F87" t="str">
            <v>OtherDom</v>
          </cell>
        </row>
        <row r="88">
          <cell r="A88">
            <v>264946</v>
          </cell>
          <cell r="B88" t="str">
            <v>ZZZ</v>
          </cell>
          <cell r="C88" t="str">
            <v>BayHelicptrs</v>
          </cell>
          <cell r="D88" t="str">
            <v>OtherDom</v>
          </cell>
          <cell r="E88" t="str">
            <v>Dom</v>
          </cell>
          <cell r="F88" t="str">
            <v>OtherDom</v>
          </cell>
        </row>
        <row r="89">
          <cell r="A89">
            <v>265501</v>
          </cell>
          <cell r="B89" t="str">
            <v>BOE</v>
          </cell>
          <cell r="C89" t="str">
            <v>BoeingCo</v>
          </cell>
          <cell r="D89" t="str">
            <v>OtherInt</v>
          </cell>
          <cell r="E89" t="str">
            <v>Int</v>
          </cell>
          <cell r="F89" t="str">
            <v>OtherInt</v>
          </cell>
        </row>
        <row r="90">
          <cell r="A90">
            <v>267303</v>
          </cell>
          <cell r="B90" t="str">
            <v>CLX</v>
          </cell>
          <cell r="C90" t="str">
            <v>CargoLux</v>
          </cell>
          <cell r="D90" t="str">
            <v>CargoLux</v>
          </cell>
          <cell r="E90" t="str">
            <v>Int</v>
          </cell>
          <cell r="F90" t="str">
            <v>American</v>
          </cell>
        </row>
        <row r="91">
          <cell r="A91">
            <v>268605</v>
          </cell>
          <cell r="B91" t="str">
            <v>DLH</v>
          </cell>
          <cell r="C91" t="str">
            <v>Lufthansa</v>
          </cell>
          <cell r="D91" t="str">
            <v>OtherInt</v>
          </cell>
          <cell r="E91" t="str">
            <v>Int</v>
          </cell>
          <cell r="F91" t="str">
            <v>OtherInt</v>
          </cell>
        </row>
        <row r="92">
          <cell r="A92">
            <v>269931</v>
          </cell>
          <cell r="B92" t="str">
            <v>FWQ</v>
          </cell>
          <cell r="C92" t="str">
            <v>FlightWest</v>
          </cell>
          <cell r="D92" t="str">
            <v>OtherInt</v>
          </cell>
          <cell r="E92" t="str">
            <v>Int</v>
          </cell>
          <cell r="F92" t="str">
            <v>OtherInt</v>
          </cell>
        </row>
        <row r="93">
          <cell r="A93">
            <v>272583</v>
          </cell>
          <cell r="B93" t="str">
            <v>HVY</v>
          </cell>
          <cell r="C93" t="str">
            <v>HeavyLiftCrg</v>
          </cell>
          <cell r="D93" t="str">
            <v>OtherInt</v>
          </cell>
          <cell r="E93" t="str">
            <v>Int</v>
          </cell>
          <cell r="F93" t="str">
            <v>OtherInt</v>
          </cell>
        </row>
        <row r="94">
          <cell r="A94">
            <v>274757</v>
          </cell>
          <cell r="B94" t="str">
            <v>ZZZ</v>
          </cell>
          <cell r="C94" t="str">
            <v>LifeFlight</v>
          </cell>
          <cell r="D94" t="str">
            <v>OtherDom</v>
          </cell>
          <cell r="E94" t="str">
            <v>Dom</v>
          </cell>
          <cell r="F94" t="str">
            <v>OtherDom</v>
          </cell>
        </row>
        <row r="95">
          <cell r="A95">
            <v>276488</v>
          </cell>
          <cell r="B95" t="str">
            <v>NTL</v>
          </cell>
          <cell r="C95" t="str">
            <v>AirNationl</v>
          </cell>
          <cell r="D95" t="str">
            <v>AirNationl</v>
          </cell>
          <cell r="E95" t="str">
            <v>Dom</v>
          </cell>
          <cell r="F95" t="str">
            <v>AirlineNZ</v>
          </cell>
        </row>
        <row r="96">
          <cell r="A96">
            <v>277528</v>
          </cell>
          <cell r="B96" t="str">
            <v>CGE</v>
          </cell>
          <cell r="C96" t="str">
            <v>NelsonAvCol</v>
          </cell>
          <cell r="D96" t="str">
            <v>OtherDom</v>
          </cell>
          <cell r="E96" t="str">
            <v>Dom</v>
          </cell>
          <cell r="F96" t="str">
            <v>OtherDom</v>
          </cell>
        </row>
        <row r="97">
          <cell r="A97">
            <v>279224</v>
          </cell>
          <cell r="B97" t="str">
            <v>RBA</v>
          </cell>
          <cell r="C97" t="str">
            <v>RoyalBruni</v>
          </cell>
          <cell r="D97" t="str">
            <v>RoyalBruni</v>
          </cell>
          <cell r="E97" t="str">
            <v>Int</v>
          </cell>
          <cell r="F97" t="str">
            <v>Tasman</v>
          </cell>
        </row>
        <row r="98">
          <cell r="A98">
            <v>285018</v>
          </cell>
          <cell r="B98" t="str">
            <v>WOA</v>
          </cell>
          <cell r="C98" t="str">
            <v>WorldAirl</v>
          </cell>
          <cell r="D98" t="str">
            <v>OtherInt</v>
          </cell>
          <cell r="E98" t="str">
            <v>Int</v>
          </cell>
          <cell r="F98" t="str">
            <v>OtherInt</v>
          </cell>
        </row>
        <row r="99">
          <cell r="A99">
            <v>291338</v>
          </cell>
          <cell r="B99" t="str">
            <v>PST</v>
          </cell>
          <cell r="C99" t="str">
            <v>AirPost</v>
          </cell>
          <cell r="D99" t="str">
            <v>AirPost</v>
          </cell>
          <cell r="E99" t="str">
            <v>Dom</v>
          </cell>
          <cell r="F99" t="str">
            <v>Freight</v>
          </cell>
        </row>
        <row r="100">
          <cell r="A100">
            <v>292681</v>
          </cell>
          <cell r="B100" t="str">
            <v>ZZZ</v>
          </cell>
          <cell r="C100" t="str">
            <v>NorthlandEm</v>
          </cell>
          <cell r="D100" t="str">
            <v>OtherDom</v>
          </cell>
          <cell r="E100" t="str">
            <v>Dom</v>
          </cell>
          <cell r="F100" t="str">
            <v>OtherDom</v>
          </cell>
        </row>
        <row r="101">
          <cell r="A101">
            <v>292701</v>
          </cell>
          <cell r="B101" t="str">
            <v>QFA</v>
          </cell>
          <cell r="C101" t="str">
            <v>QantasAus</v>
          </cell>
          <cell r="D101" t="str">
            <v>QantasAus</v>
          </cell>
          <cell r="E101" t="str">
            <v>Int</v>
          </cell>
          <cell r="F101" t="str">
            <v>Big 3 Int</v>
          </cell>
        </row>
        <row r="102">
          <cell r="A102">
            <v>292702</v>
          </cell>
          <cell r="B102" t="str">
            <v>QFA</v>
          </cell>
          <cell r="C102" t="str">
            <v>QantasDom</v>
          </cell>
          <cell r="D102" t="str">
            <v>QantasDom</v>
          </cell>
          <cell r="E102" t="str">
            <v>Dom</v>
          </cell>
          <cell r="F102" t="str">
            <v>AirlineNZ</v>
          </cell>
        </row>
        <row r="103">
          <cell r="A103">
            <v>294256</v>
          </cell>
          <cell r="B103" t="str">
            <v>ZZZ</v>
          </cell>
          <cell r="C103" t="str">
            <v>FineParticle</v>
          </cell>
          <cell r="D103" t="str">
            <v>OtherDom</v>
          </cell>
          <cell r="E103" t="str">
            <v>Dom</v>
          </cell>
          <cell r="F103" t="str">
            <v>OtherDom</v>
          </cell>
        </row>
        <row r="104">
          <cell r="A104">
            <v>299719</v>
          </cell>
          <cell r="B104" t="str">
            <v>HTN</v>
          </cell>
          <cell r="C104" t="str">
            <v>HeliTranzLtd</v>
          </cell>
          <cell r="D104" t="str">
            <v>OtherDom</v>
          </cell>
          <cell r="E104" t="str">
            <v>Dom</v>
          </cell>
          <cell r="F104" t="str">
            <v>OtherDom</v>
          </cell>
        </row>
        <row r="105">
          <cell r="A105">
            <v>302949</v>
          </cell>
          <cell r="B105" t="str">
            <v>PDL</v>
          </cell>
          <cell r="C105" t="str">
            <v>PionairAdven</v>
          </cell>
          <cell r="D105" t="str">
            <v>OtherDom</v>
          </cell>
          <cell r="E105" t="str">
            <v>Dom</v>
          </cell>
          <cell r="F105" t="str">
            <v>OtherDom</v>
          </cell>
        </row>
        <row r="106">
          <cell r="A106">
            <v>303917</v>
          </cell>
          <cell r="B106" t="str">
            <v>GBA</v>
          </cell>
          <cell r="C106" t="str">
            <v>GreatBarrier</v>
          </cell>
          <cell r="D106" t="str">
            <v>OtherDom</v>
          </cell>
          <cell r="E106" t="str">
            <v>Dom</v>
          </cell>
          <cell r="F106" t="str">
            <v>OtherDom</v>
          </cell>
        </row>
        <row r="107">
          <cell r="A107">
            <v>303976</v>
          </cell>
          <cell r="B107" t="str">
            <v>ZK</v>
          </cell>
          <cell r="C107" t="str">
            <v>MainlandAirOld</v>
          </cell>
          <cell r="D107" t="str">
            <v>GAcontract</v>
          </cell>
          <cell r="E107" t="str">
            <v>Dom</v>
          </cell>
          <cell r="F107" t="str">
            <v>OtherDom</v>
          </cell>
        </row>
        <row r="108">
          <cell r="A108">
            <v>305568</v>
          </cell>
          <cell r="B108" t="str">
            <v>CAP</v>
          </cell>
          <cell r="C108" t="str">
            <v>CapitalAvtn</v>
          </cell>
          <cell r="D108" t="str">
            <v>OtherDom</v>
          </cell>
          <cell r="E108" t="str">
            <v>Dom</v>
          </cell>
          <cell r="F108" t="str">
            <v>OtherDom</v>
          </cell>
        </row>
        <row r="109">
          <cell r="A109">
            <v>305576</v>
          </cell>
          <cell r="B109" t="str">
            <v>VAL</v>
          </cell>
          <cell r="C109" t="str">
            <v>VincentAv</v>
          </cell>
          <cell r="D109" t="str">
            <v>VincentAv</v>
          </cell>
          <cell r="E109" t="str">
            <v>Dom</v>
          </cell>
          <cell r="F109" t="str">
            <v>AirlineNZ</v>
          </cell>
        </row>
        <row r="110">
          <cell r="A110">
            <v>306641</v>
          </cell>
          <cell r="B110" t="str">
            <v>ZZZ</v>
          </cell>
          <cell r="C110" t="str">
            <v>ParachtAdvQn</v>
          </cell>
          <cell r="D110" t="str">
            <v>OtherDom</v>
          </cell>
          <cell r="E110" t="str">
            <v>Dom</v>
          </cell>
          <cell r="F110" t="str">
            <v>OtherDom</v>
          </cell>
        </row>
        <row r="111">
          <cell r="A111">
            <v>308064</v>
          </cell>
          <cell r="B111" t="str">
            <v>FCP</v>
          </cell>
          <cell r="C111" t="str">
            <v>FlightCorp</v>
          </cell>
          <cell r="D111" t="str">
            <v>OtherDom</v>
          </cell>
          <cell r="E111" t="str">
            <v>Dom</v>
          </cell>
          <cell r="F111" t="str">
            <v>OtherDom</v>
          </cell>
        </row>
        <row r="112">
          <cell r="A112">
            <v>314624</v>
          </cell>
          <cell r="B112" t="str">
            <v>KAL</v>
          </cell>
          <cell r="C112" t="str">
            <v>KoreanAir</v>
          </cell>
          <cell r="D112" t="str">
            <v>KoreanAir</v>
          </cell>
          <cell r="E112" t="str">
            <v>Int</v>
          </cell>
          <cell r="F112" t="str">
            <v>Asian</v>
          </cell>
        </row>
        <row r="113">
          <cell r="A113">
            <v>314712</v>
          </cell>
          <cell r="B113" t="str">
            <v>ZZZ</v>
          </cell>
          <cell r="C113" t="str">
            <v>OverTheTop</v>
          </cell>
          <cell r="D113" t="str">
            <v>OtherDom</v>
          </cell>
          <cell r="E113" t="str">
            <v>Dom</v>
          </cell>
          <cell r="F113" t="str">
            <v>OtherDom</v>
          </cell>
        </row>
        <row r="114">
          <cell r="A114">
            <v>315900</v>
          </cell>
          <cell r="B114" t="str">
            <v>WPR</v>
          </cell>
          <cell r="C114" t="str">
            <v>WestpacRescu</v>
          </cell>
          <cell r="D114" t="str">
            <v>OtherInt</v>
          </cell>
          <cell r="E114" t="str">
            <v>Int</v>
          </cell>
          <cell r="F114" t="str">
            <v>OtherInt</v>
          </cell>
        </row>
        <row r="115">
          <cell r="A115">
            <v>318975</v>
          </cell>
          <cell r="B115" t="str">
            <v>WAR</v>
          </cell>
          <cell r="C115" t="str">
            <v>Warbirds</v>
          </cell>
          <cell r="D115" t="str">
            <v>OtherInt</v>
          </cell>
          <cell r="E115" t="str">
            <v>Int</v>
          </cell>
          <cell r="F115" t="str">
            <v>OtherInt</v>
          </cell>
        </row>
        <row r="116">
          <cell r="A116">
            <v>319901</v>
          </cell>
          <cell r="B116" t="str">
            <v>ZZZ</v>
          </cell>
          <cell r="C116" t="str">
            <v>GlenorchyAir</v>
          </cell>
          <cell r="D116" t="str">
            <v>OtherDom</v>
          </cell>
          <cell r="E116" t="str">
            <v>Dom</v>
          </cell>
          <cell r="F116" t="str">
            <v>OtherDom</v>
          </cell>
        </row>
        <row r="117">
          <cell r="A117">
            <v>320055</v>
          </cell>
          <cell r="B117" t="str">
            <v>ZK</v>
          </cell>
          <cell r="C117" t="str">
            <v>TasmnBay</v>
          </cell>
          <cell r="D117" t="str">
            <v>OtherDom</v>
          </cell>
          <cell r="E117" t="str">
            <v>Dom</v>
          </cell>
          <cell r="F117" t="str">
            <v>OtherDom</v>
          </cell>
        </row>
        <row r="118">
          <cell r="A118">
            <v>320080</v>
          </cell>
          <cell r="B118" t="str">
            <v>ZZZ</v>
          </cell>
          <cell r="C118" t="str">
            <v>VolcanicAir</v>
          </cell>
          <cell r="D118" t="str">
            <v>OtherDom</v>
          </cell>
          <cell r="E118" t="str">
            <v>Dom</v>
          </cell>
          <cell r="F118" t="str">
            <v>OtherDom</v>
          </cell>
        </row>
        <row r="119">
          <cell r="A119">
            <v>320098</v>
          </cell>
          <cell r="B119" t="str">
            <v>ZZZ</v>
          </cell>
          <cell r="C119" t="str">
            <v>WanakaHelis</v>
          </cell>
          <cell r="D119" t="str">
            <v>OtherDom</v>
          </cell>
          <cell r="E119" t="str">
            <v>Dom</v>
          </cell>
          <cell r="F119" t="str">
            <v>OtherDom</v>
          </cell>
        </row>
        <row r="120">
          <cell r="A120">
            <v>322245</v>
          </cell>
          <cell r="B120" t="str">
            <v>MGE</v>
          </cell>
          <cell r="C120" t="str">
            <v>AsiaPacAir</v>
          </cell>
          <cell r="D120" t="str">
            <v>OtherInt</v>
          </cell>
          <cell r="E120" t="str">
            <v>Int</v>
          </cell>
          <cell r="F120" t="str">
            <v>OtherInt</v>
          </cell>
        </row>
        <row r="121">
          <cell r="A121">
            <v>324849</v>
          </cell>
          <cell r="B121" t="str">
            <v>ZZZ</v>
          </cell>
          <cell r="C121" t="str">
            <v>HelistarHeli</v>
          </cell>
          <cell r="D121" t="str">
            <v>OtherDom</v>
          </cell>
          <cell r="E121" t="str">
            <v>Dom</v>
          </cell>
          <cell r="F121" t="str">
            <v>OtherDom</v>
          </cell>
        </row>
        <row r="122">
          <cell r="A122">
            <v>327927</v>
          </cell>
          <cell r="B122" t="str">
            <v>RKU</v>
          </cell>
          <cell r="C122" t="str">
            <v>RakiuraSEair</v>
          </cell>
          <cell r="D122" t="str">
            <v>OtherDom</v>
          </cell>
          <cell r="E122" t="str">
            <v>Dom</v>
          </cell>
          <cell r="F122" t="str">
            <v>OtherDom</v>
          </cell>
        </row>
        <row r="123">
          <cell r="A123">
            <v>329084</v>
          </cell>
          <cell r="B123" t="str">
            <v>AXA</v>
          </cell>
          <cell r="C123" t="str">
            <v>TasmanCargo</v>
          </cell>
          <cell r="D123" t="str">
            <v>TasmanCargo</v>
          </cell>
          <cell r="E123" t="str">
            <v>Int</v>
          </cell>
          <cell r="F123" t="str">
            <v>Tasman</v>
          </cell>
        </row>
        <row r="124">
          <cell r="A124">
            <v>330296</v>
          </cell>
          <cell r="B124" t="str">
            <v>NPR</v>
          </cell>
          <cell r="C124" t="str">
            <v>AirNapier</v>
          </cell>
          <cell r="D124" t="str">
            <v>GAcontract</v>
          </cell>
          <cell r="E124" t="str">
            <v>Dom</v>
          </cell>
          <cell r="F124" t="str">
            <v>OtherDom</v>
          </cell>
        </row>
        <row r="125">
          <cell r="A125">
            <v>332283</v>
          </cell>
          <cell r="B125" t="str">
            <v>CMM</v>
          </cell>
          <cell r="C125" t="str">
            <v>Canada3000</v>
          </cell>
          <cell r="D125" t="str">
            <v>OtherInt</v>
          </cell>
          <cell r="E125" t="str">
            <v>Int</v>
          </cell>
          <cell r="F125" t="str">
            <v>OtherInt</v>
          </cell>
        </row>
        <row r="126">
          <cell r="A126">
            <v>333497</v>
          </cell>
          <cell r="B126" t="str">
            <v>CFL</v>
          </cell>
          <cell r="C126" t="str">
            <v>HeliSrvBop</v>
          </cell>
          <cell r="D126" t="str">
            <v>OtherDom</v>
          </cell>
          <cell r="E126" t="str">
            <v>Dom</v>
          </cell>
          <cell r="F126" t="str">
            <v>OtherDom</v>
          </cell>
        </row>
        <row r="127">
          <cell r="A127">
            <v>349819</v>
          </cell>
          <cell r="B127" t="str">
            <v>HRH</v>
          </cell>
          <cell r="C127" t="str">
            <v>RoyalTonga</v>
          </cell>
          <cell r="D127" t="str">
            <v>OtherInt</v>
          </cell>
          <cell r="E127" t="str">
            <v>Int</v>
          </cell>
          <cell r="F127" t="str">
            <v>OtherInt</v>
          </cell>
        </row>
        <row r="128">
          <cell r="A128">
            <v>422481</v>
          </cell>
          <cell r="B128" t="str">
            <v>ZZZ</v>
          </cell>
          <cell r="C128" t="str">
            <v>AirManawatu</v>
          </cell>
          <cell r="D128" t="str">
            <v>OtherDom</v>
          </cell>
          <cell r="E128" t="str">
            <v>Dom</v>
          </cell>
          <cell r="F128" t="str">
            <v>OtherDom</v>
          </cell>
        </row>
        <row r="129">
          <cell r="A129">
            <v>428621</v>
          </cell>
          <cell r="B129" t="str">
            <v>GLB</v>
          </cell>
          <cell r="C129" t="str">
            <v>Tranzglobal</v>
          </cell>
          <cell r="D129" t="str">
            <v>OtherDom</v>
          </cell>
          <cell r="E129" t="str">
            <v>Dom</v>
          </cell>
          <cell r="F129" t="str">
            <v>Freight</v>
          </cell>
        </row>
        <row r="130">
          <cell r="A130">
            <v>435311</v>
          </cell>
          <cell r="B130" t="str">
            <v>ATI</v>
          </cell>
          <cell r="C130" t="str">
            <v>AerialTraf</v>
          </cell>
          <cell r="D130" t="str">
            <v>OtherDom</v>
          </cell>
          <cell r="E130" t="str">
            <v>Dom</v>
          </cell>
          <cell r="F130" t="str">
            <v>OtherDom</v>
          </cell>
        </row>
        <row r="131">
          <cell r="A131">
            <v>435531</v>
          </cell>
          <cell r="B131" t="str">
            <v>ZZZ</v>
          </cell>
          <cell r="C131" t="str">
            <v>OceaniaHeli</v>
          </cell>
          <cell r="D131" t="str">
            <v>OtherDom</v>
          </cell>
          <cell r="E131" t="str">
            <v>Dom</v>
          </cell>
          <cell r="F131" t="str">
            <v>OtherDom</v>
          </cell>
        </row>
        <row r="132">
          <cell r="A132">
            <v>443400</v>
          </cell>
          <cell r="B132" t="str">
            <v>CRL</v>
          </cell>
          <cell r="C132" t="str">
            <v>CarletonAL</v>
          </cell>
          <cell r="D132" t="str">
            <v>OtherInt</v>
          </cell>
          <cell r="E132" t="str">
            <v>Int</v>
          </cell>
          <cell r="F132" t="str">
            <v>OtherInt</v>
          </cell>
        </row>
        <row r="133">
          <cell r="A133">
            <v>450538</v>
          </cell>
          <cell r="B133" t="str">
            <v>EVA</v>
          </cell>
          <cell r="C133" t="str">
            <v>EVAairways</v>
          </cell>
          <cell r="D133" t="str">
            <v>EVAairways</v>
          </cell>
          <cell r="E133" t="str">
            <v>Int</v>
          </cell>
          <cell r="F133" t="str">
            <v>Tasman</v>
          </cell>
        </row>
        <row r="134">
          <cell r="A134">
            <v>450706</v>
          </cell>
          <cell r="B134" t="str">
            <v>PAC</v>
          </cell>
          <cell r="C134" t="str">
            <v>PolarAir</v>
          </cell>
          <cell r="D134" t="str">
            <v>OtherInt</v>
          </cell>
          <cell r="E134" t="str">
            <v>Int</v>
          </cell>
          <cell r="F134" t="str">
            <v>American</v>
          </cell>
        </row>
        <row r="135">
          <cell r="A135">
            <v>450790</v>
          </cell>
          <cell r="B135" t="str">
            <v>ZZZ</v>
          </cell>
          <cell r="C135" t="str">
            <v>SouthernAlps</v>
          </cell>
          <cell r="D135" t="str">
            <v>OtherDom</v>
          </cell>
          <cell r="E135" t="str">
            <v>Dom</v>
          </cell>
          <cell r="F135" t="str">
            <v>OtherDom</v>
          </cell>
        </row>
        <row r="136">
          <cell r="A136">
            <v>456622</v>
          </cell>
          <cell r="B136" t="str">
            <v>ZZZ</v>
          </cell>
          <cell r="C136" t="str">
            <v>TaurangaFlt</v>
          </cell>
          <cell r="D136" t="str">
            <v>OtherDom</v>
          </cell>
          <cell r="E136" t="str">
            <v>Dom</v>
          </cell>
          <cell r="F136" t="str">
            <v>OtherDom</v>
          </cell>
        </row>
        <row r="137">
          <cell r="A137">
            <v>456690</v>
          </cell>
          <cell r="B137" t="str">
            <v>ZZZ</v>
          </cell>
          <cell r="C137" t="str">
            <v>WellingtonAv</v>
          </cell>
          <cell r="D137" t="str">
            <v>OtherDom</v>
          </cell>
          <cell r="E137" t="str">
            <v>Dom</v>
          </cell>
          <cell r="F137" t="str">
            <v>OtherDom</v>
          </cell>
        </row>
        <row r="138">
          <cell r="A138">
            <v>468455</v>
          </cell>
          <cell r="B138" t="str">
            <v>KAI</v>
          </cell>
          <cell r="C138" t="str">
            <v>KaiserAir</v>
          </cell>
          <cell r="D138" t="str">
            <v>OtherInt</v>
          </cell>
          <cell r="E138" t="str">
            <v>Int</v>
          </cell>
          <cell r="F138" t="str">
            <v>OtherInt</v>
          </cell>
        </row>
        <row r="139">
          <cell r="A139">
            <v>468623</v>
          </cell>
          <cell r="B139" t="str">
            <v>ZZZ</v>
          </cell>
          <cell r="C139" t="str">
            <v>TaurngTandem</v>
          </cell>
          <cell r="D139" t="str">
            <v>OtherDom</v>
          </cell>
          <cell r="E139" t="str">
            <v>Dom</v>
          </cell>
          <cell r="F139" t="str">
            <v>OtherDom</v>
          </cell>
        </row>
        <row r="140">
          <cell r="A140">
            <v>479939</v>
          </cell>
          <cell r="B140" t="str">
            <v>AIX</v>
          </cell>
          <cell r="C140" t="str">
            <v>Aircruising</v>
          </cell>
          <cell r="D140" t="str">
            <v>OtherDom</v>
          </cell>
          <cell r="E140" t="str">
            <v>Dom</v>
          </cell>
          <cell r="F140" t="str">
            <v>OtherDom</v>
          </cell>
        </row>
        <row r="141">
          <cell r="A141">
            <v>492965</v>
          </cell>
          <cell r="B141" t="str">
            <v>CGD</v>
          </cell>
          <cell r="C141" t="str">
            <v>CoastGuard</v>
          </cell>
          <cell r="D141" t="str">
            <v>OtherDom</v>
          </cell>
          <cell r="E141" t="str">
            <v>Dom</v>
          </cell>
          <cell r="F141" t="str">
            <v>OtherDom</v>
          </cell>
        </row>
        <row r="142">
          <cell r="A142">
            <v>504305</v>
          </cell>
          <cell r="B142" t="str">
            <v>ZZZ</v>
          </cell>
          <cell r="C142" t="str">
            <v>JetCity</v>
          </cell>
          <cell r="D142" t="str">
            <v>OtherInt</v>
          </cell>
          <cell r="E142" t="str">
            <v>Int</v>
          </cell>
          <cell r="F142" t="str">
            <v>OtherInt</v>
          </cell>
        </row>
        <row r="143">
          <cell r="A143">
            <v>510035</v>
          </cell>
          <cell r="B143" t="str">
            <v>RafWP</v>
          </cell>
          <cell r="C143" t="str">
            <v>RnzafMov</v>
          </cell>
          <cell r="D143" t="str">
            <v>Rnzaf</v>
          </cell>
          <cell r="E143" t="str">
            <v>Dom</v>
          </cell>
          <cell r="F143" t="str">
            <v>Rnzaf</v>
          </cell>
        </row>
        <row r="144">
          <cell r="A144">
            <v>510043</v>
          </cell>
          <cell r="B144" t="str">
            <v>RafOH</v>
          </cell>
          <cell r="C144" t="str">
            <v>RnzafMov</v>
          </cell>
          <cell r="D144" t="str">
            <v>Rnzaf</v>
          </cell>
          <cell r="E144" t="str">
            <v>Dom</v>
          </cell>
          <cell r="F144" t="str">
            <v>Rnzaf</v>
          </cell>
        </row>
        <row r="145">
          <cell r="A145">
            <v>527523</v>
          </cell>
          <cell r="B145" t="str">
            <v>ZZZ</v>
          </cell>
          <cell r="C145" t="str">
            <v>JLStreet</v>
          </cell>
          <cell r="D145" t="str">
            <v>OtherDom</v>
          </cell>
          <cell r="E145" t="str">
            <v>Dom</v>
          </cell>
          <cell r="F145" t="str">
            <v>OtherDom</v>
          </cell>
        </row>
        <row r="146">
          <cell r="A146">
            <v>535603</v>
          </cell>
          <cell r="B146" t="str">
            <v>SKY</v>
          </cell>
          <cell r="C146" t="str">
            <v>SkycamGaltec</v>
          </cell>
          <cell r="D146" t="str">
            <v>OtherDom</v>
          </cell>
          <cell r="E146" t="str">
            <v>Dom</v>
          </cell>
          <cell r="F146" t="str">
            <v>OtherDom</v>
          </cell>
        </row>
        <row r="147">
          <cell r="A147">
            <v>535689</v>
          </cell>
          <cell r="B147" t="str">
            <v>ZZZ</v>
          </cell>
          <cell r="C147" t="str">
            <v>QuantumLearn</v>
          </cell>
          <cell r="D147" t="str">
            <v>OtherDom</v>
          </cell>
          <cell r="E147" t="str">
            <v>Dom</v>
          </cell>
          <cell r="F147" t="str">
            <v>OtherDom</v>
          </cell>
        </row>
        <row r="148">
          <cell r="A148">
            <v>541683</v>
          </cell>
          <cell r="B148" t="str">
            <v>ZK</v>
          </cell>
          <cell r="C148" t="str">
            <v>CantyAvi</v>
          </cell>
          <cell r="D148" t="str">
            <v>OtherDom</v>
          </cell>
          <cell r="E148" t="str">
            <v>Dom</v>
          </cell>
          <cell r="F148" t="str">
            <v>OtherDom</v>
          </cell>
        </row>
        <row r="149">
          <cell r="A149">
            <v>548252</v>
          </cell>
          <cell r="B149" t="str">
            <v>FOM</v>
          </cell>
          <cell r="C149" t="str">
            <v>FreedomInt</v>
          </cell>
          <cell r="D149" t="str">
            <v>FreedomInt</v>
          </cell>
          <cell r="E149" t="str">
            <v>Int</v>
          </cell>
          <cell r="F149" t="str">
            <v>Tasman</v>
          </cell>
        </row>
        <row r="150">
          <cell r="A150">
            <v>548253</v>
          </cell>
          <cell r="B150" t="str">
            <v>FOM</v>
          </cell>
          <cell r="C150" t="str">
            <v>FreedomDom</v>
          </cell>
          <cell r="D150" t="str">
            <v>FreedomDom</v>
          </cell>
          <cell r="E150" t="str">
            <v>Dom</v>
          </cell>
          <cell r="F150" t="str">
            <v>AirlineNZ</v>
          </cell>
        </row>
        <row r="151">
          <cell r="A151">
            <v>564914</v>
          </cell>
          <cell r="B151" t="str">
            <v>ZZZ</v>
          </cell>
          <cell r="C151" t="str">
            <v>ExecAirlines</v>
          </cell>
          <cell r="D151" t="str">
            <v>OtherInt</v>
          </cell>
          <cell r="E151" t="str">
            <v>Int</v>
          </cell>
          <cell r="F151" t="str">
            <v>OtherInt</v>
          </cell>
        </row>
        <row r="152">
          <cell r="A152">
            <v>571786</v>
          </cell>
          <cell r="B152" t="str">
            <v>ZZZ</v>
          </cell>
          <cell r="C152" t="str">
            <v>VauseTrust</v>
          </cell>
          <cell r="D152" t="str">
            <v>OtherDom</v>
          </cell>
          <cell r="E152" t="str">
            <v>Dom</v>
          </cell>
          <cell r="F152" t="str">
            <v>OtherDom</v>
          </cell>
        </row>
        <row r="153">
          <cell r="A153">
            <v>571938</v>
          </cell>
          <cell r="B153" t="str">
            <v>PHT</v>
          </cell>
          <cell r="C153" t="str">
            <v>PortHutAir</v>
          </cell>
          <cell r="D153" t="str">
            <v>OtherDom</v>
          </cell>
          <cell r="E153" t="str">
            <v>Dom</v>
          </cell>
          <cell r="F153" t="str">
            <v>OtherDom</v>
          </cell>
        </row>
        <row r="154">
          <cell r="A154">
            <v>583453</v>
          </cell>
          <cell r="B154" t="str">
            <v>GTI</v>
          </cell>
          <cell r="C154" t="str">
            <v>WorldAirl</v>
          </cell>
          <cell r="D154" t="str">
            <v>OtherInt</v>
          </cell>
          <cell r="E154" t="str">
            <v>Int</v>
          </cell>
          <cell r="F154" t="str">
            <v>OtherInt</v>
          </cell>
        </row>
        <row r="155">
          <cell r="A155">
            <v>589118</v>
          </cell>
          <cell r="B155" t="str">
            <v>SKL</v>
          </cell>
          <cell r="C155" t="str">
            <v>SkylineAv</v>
          </cell>
          <cell r="D155" t="str">
            <v>OtherDom</v>
          </cell>
          <cell r="E155" t="str">
            <v>Dom</v>
          </cell>
          <cell r="F155" t="str">
            <v>OtherDom</v>
          </cell>
        </row>
        <row r="156">
          <cell r="A156">
            <v>595462</v>
          </cell>
          <cell r="B156" t="str">
            <v>ZZZ</v>
          </cell>
          <cell r="C156" t="str">
            <v>SouthWestHel</v>
          </cell>
          <cell r="D156" t="str">
            <v>OtherDom</v>
          </cell>
          <cell r="E156" t="str">
            <v>Dom</v>
          </cell>
          <cell r="F156" t="str">
            <v>OtherDom</v>
          </cell>
        </row>
        <row r="157">
          <cell r="A157">
            <v>596721</v>
          </cell>
          <cell r="B157" t="str">
            <v>AAA</v>
          </cell>
          <cell r="C157" t="str">
            <v>AnsettAus</v>
          </cell>
          <cell r="D157" t="str">
            <v>OtherInt</v>
          </cell>
          <cell r="E157" t="str">
            <v>Int</v>
          </cell>
          <cell r="F157" t="str">
            <v>Tasman</v>
          </cell>
        </row>
        <row r="158">
          <cell r="A158">
            <v>606838</v>
          </cell>
          <cell r="B158" t="str">
            <v>ZZZ</v>
          </cell>
          <cell r="C158" t="str">
            <v>Actionflite</v>
          </cell>
          <cell r="D158" t="str">
            <v>OtherDom</v>
          </cell>
          <cell r="E158" t="str">
            <v>Dom</v>
          </cell>
          <cell r="F158" t="str">
            <v>OtherDom</v>
          </cell>
        </row>
        <row r="159">
          <cell r="A159">
            <v>612630</v>
          </cell>
          <cell r="B159" t="str">
            <v>MTN</v>
          </cell>
          <cell r="C159" t="str">
            <v>MountainAir</v>
          </cell>
          <cell r="D159" t="str">
            <v>OtherDom</v>
          </cell>
          <cell r="E159" t="str">
            <v>Dom</v>
          </cell>
          <cell r="F159" t="str">
            <v>OtherDom</v>
          </cell>
        </row>
        <row r="160">
          <cell r="A160">
            <v>653124</v>
          </cell>
          <cell r="B160" t="str">
            <v>ZZZ</v>
          </cell>
          <cell r="C160" t="str">
            <v>RobalanAir</v>
          </cell>
          <cell r="D160" t="str">
            <v>OtherDom</v>
          </cell>
          <cell r="E160" t="str">
            <v>Dom</v>
          </cell>
          <cell r="F160" t="str">
            <v>OtherDom</v>
          </cell>
        </row>
        <row r="161">
          <cell r="A161">
            <v>655242</v>
          </cell>
          <cell r="B161" t="str">
            <v>NZMOT</v>
          </cell>
          <cell r="C161" t="str">
            <v>MilfordHeli</v>
          </cell>
          <cell r="D161" t="str">
            <v>OtherInt</v>
          </cell>
          <cell r="E161" t="str">
            <v>Int</v>
          </cell>
          <cell r="F161" t="str">
            <v>OtherInt</v>
          </cell>
        </row>
        <row r="162">
          <cell r="A162">
            <v>665424</v>
          </cell>
          <cell r="B162" t="str">
            <v>OGN</v>
          </cell>
          <cell r="C162" t="str">
            <v>OriginPac</v>
          </cell>
          <cell r="D162" t="str">
            <v>OriginPac</v>
          </cell>
          <cell r="E162" t="str">
            <v>Dom</v>
          </cell>
          <cell r="F162" t="str">
            <v>AirlineNZ</v>
          </cell>
        </row>
        <row r="163">
          <cell r="A163">
            <v>667673</v>
          </cell>
          <cell r="B163" t="str">
            <v>ARO</v>
          </cell>
          <cell r="C163" t="str">
            <v>AirTokoroa</v>
          </cell>
          <cell r="D163" t="str">
            <v>OtherDom</v>
          </cell>
          <cell r="E163" t="str">
            <v>Dom</v>
          </cell>
          <cell r="F163" t="str">
            <v>OtherDom</v>
          </cell>
        </row>
        <row r="164">
          <cell r="A164">
            <v>678920</v>
          </cell>
          <cell r="B164" t="str">
            <v>AWE</v>
          </cell>
          <cell r="C164" t="str">
            <v>AcnzEngineer</v>
          </cell>
          <cell r="D164" t="str">
            <v>OtherDom</v>
          </cell>
          <cell r="E164" t="str">
            <v>Dom</v>
          </cell>
          <cell r="F164" t="str">
            <v>OtherDom</v>
          </cell>
        </row>
        <row r="165">
          <cell r="A165">
            <v>678946</v>
          </cell>
          <cell r="B165" t="str">
            <v>HLM</v>
          </cell>
          <cell r="C165" t="str">
            <v>HeliMedNorth</v>
          </cell>
          <cell r="D165" t="str">
            <v>OtherDom</v>
          </cell>
          <cell r="E165" t="str">
            <v>Dom</v>
          </cell>
          <cell r="F165" t="str">
            <v>OtherDom</v>
          </cell>
        </row>
        <row r="166">
          <cell r="A166">
            <v>682110</v>
          </cell>
          <cell r="B166" t="str">
            <v>ADB</v>
          </cell>
          <cell r="C166" t="str">
            <v>AntonovDes</v>
          </cell>
          <cell r="D166" t="str">
            <v>OtherInt</v>
          </cell>
          <cell r="E166" t="str">
            <v>Int</v>
          </cell>
          <cell r="F166" t="str">
            <v>OtherInt</v>
          </cell>
        </row>
        <row r="167">
          <cell r="A167">
            <v>682128</v>
          </cell>
          <cell r="B167" t="str">
            <v>TAG</v>
          </cell>
          <cell r="C167" t="str">
            <v>TagAviaton</v>
          </cell>
          <cell r="D167" t="str">
            <v>OtherInt</v>
          </cell>
          <cell r="E167" t="str">
            <v>Int</v>
          </cell>
          <cell r="F167" t="str">
            <v>OtherInt</v>
          </cell>
        </row>
        <row r="168">
          <cell r="A168">
            <v>684684</v>
          </cell>
          <cell r="B168" t="str">
            <v>PDL</v>
          </cell>
          <cell r="C168" t="str">
            <v>PionairDirct</v>
          </cell>
          <cell r="D168" t="str">
            <v>OtherDom</v>
          </cell>
          <cell r="E168" t="str">
            <v>Dom</v>
          </cell>
          <cell r="F168" t="str">
            <v>OtherDom</v>
          </cell>
        </row>
        <row r="169">
          <cell r="A169">
            <v>702133</v>
          </cell>
          <cell r="B169" t="str">
            <v>ZZZ</v>
          </cell>
          <cell r="C169" t="str">
            <v>GreatLakSkyd</v>
          </cell>
          <cell r="D169" t="str">
            <v>OtherDom</v>
          </cell>
          <cell r="E169" t="str">
            <v>Dom</v>
          </cell>
          <cell r="F169" t="str">
            <v>OtherDom</v>
          </cell>
        </row>
        <row r="170">
          <cell r="A170">
            <v>719470</v>
          </cell>
          <cell r="B170" t="str">
            <v>GCO</v>
          </cell>
          <cell r="C170" t="str">
            <v>GeminiAirC</v>
          </cell>
          <cell r="D170" t="str">
            <v>OtherInt</v>
          </cell>
          <cell r="E170" t="str">
            <v>Int</v>
          </cell>
          <cell r="F170" t="str">
            <v>OtherInt</v>
          </cell>
        </row>
        <row r="171">
          <cell r="A171">
            <v>724025</v>
          </cell>
          <cell r="B171" t="str">
            <v>ZZZ</v>
          </cell>
          <cell r="C171" t="str">
            <v>A&amp;JSvendsen</v>
          </cell>
          <cell r="D171" t="str">
            <v>OtherDom</v>
          </cell>
          <cell r="E171" t="str">
            <v>Dom</v>
          </cell>
          <cell r="F171" t="str">
            <v>OtherDom</v>
          </cell>
        </row>
        <row r="172">
          <cell r="A172">
            <v>741001</v>
          </cell>
          <cell r="B172" t="str">
            <v>ZZZ</v>
          </cell>
          <cell r="C172" t="str">
            <v>AdvancedFlt</v>
          </cell>
          <cell r="D172" t="str">
            <v>OtherDom</v>
          </cell>
          <cell r="E172" t="str">
            <v>Dom</v>
          </cell>
          <cell r="F172" t="str">
            <v>OtherDom</v>
          </cell>
        </row>
        <row r="173">
          <cell r="A173">
            <v>765311</v>
          </cell>
          <cell r="B173" t="str">
            <v>THT</v>
          </cell>
          <cell r="C173" t="str">
            <v>AirTahitiN</v>
          </cell>
          <cell r="D173" t="str">
            <v>OtherInt</v>
          </cell>
          <cell r="E173" t="str">
            <v>Int</v>
          </cell>
          <cell r="F173" t="str">
            <v>OtherInt</v>
          </cell>
        </row>
        <row r="174">
          <cell r="A174">
            <v>766655</v>
          </cell>
          <cell r="B174" t="str">
            <v>ZZZ</v>
          </cell>
          <cell r="C174" t="str">
            <v>AirManawtu</v>
          </cell>
          <cell r="D174" t="str">
            <v>OtherDom</v>
          </cell>
          <cell r="E174" t="str">
            <v>Dom</v>
          </cell>
          <cell r="F174" t="str">
            <v>OtherDom</v>
          </cell>
        </row>
        <row r="175">
          <cell r="A175">
            <v>794613</v>
          </cell>
          <cell r="B175" t="str">
            <v>ZZZ</v>
          </cell>
          <cell r="C175" t="str">
            <v>HelilinkLtd</v>
          </cell>
          <cell r="D175" t="str">
            <v>OtherDom</v>
          </cell>
          <cell r="E175" t="str">
            <v>Dom</v>
          </cell>
          <cell r="F175" t="str">
            <v>OtherDom</v>
          </cell>
        </row>
        <row r="176">
          <cell r="A176">
            <v>797689</v>
          </cell>
          <cell r="B176" t="str">
            <v>CTY</v>
          </cell>
          <cell r="C176" t="str">
            <v>CityJet</v>
          </cell>
          <cell r="D176" t="str">
            <v>OtherDom</v>
          </cell>
          <cell r="E176" t="str">
            <v>Dom</v>
          </cell>
          <cell r="F176" t="str">
            <v>OtherDom</v>
          </cell>
        </row>
        <row r="177">
          <cell r="A177">
            <v>798391</v>
          </cell>
          <cell r="B177" t="str">
            <v>ZZZ</v>
          </cell>
          <cell r="C177" t="str">
            <v>SkydiveTandm</v>
          </cell>
          <cell r="D177" t="str">
            <v>OtherDom</v>
          </cell>
          <cell r="E177" t="str">
            <v>Dom</v>
          </cell>
          <cell r="F177" t="str">
            <v>OtherDom</v>
          </cell>
        </row>
        <row r="178">
          <cell r="A178">
            <v>805466</v>
          </cell>
          <cell r="B178" t="str">
            <v>UAE</v>
          </cell>
          <cell r="C178" t="str">
            <v>Emirates</v>
          </cell>
          <cell r="D178" t="str">
            <v>Emirates</v>
          </cell>
          <cell r="E178" t="str">
            <v>Int</v>
          </cell>
          <cell r="F178" t="str">
            <v>Tasman</v>
          </cell>
        </row>
        <row r="179">
          <cell r="A179">
            <v>808499</v>
          </cell>
          <cell r="B179" t="str">
            <v>ZZZ</v>
          </cell>
          <cell r="C179" t="str">
            <v>ChchFlySch</v>
          </cell>
          <cell r="D179" t="str">
            <v>OtherDom</v>
          </cell>
          <cell r="E179" t="str">
            <v>Dom</v>
          </cell>
          <cell r="F179" t="str">
            <v>OtherDom</v>
          </cell>
        </row>
        <row r="180">
          <cell r="A180">
            <v>809272</v>
          </cell>
          <cell r="B180" t="str">
            <v>ZZZ</v>
          </cell>
          <cell r="C180" t="str">
            <v>WanakaAir</v>
          </cell>
          <cell r="D180" t="str">
            <v>OtherDom</v>
          </cell>
          <cell r="E180" t="str">
            <v>Dom</v>
          </cell>
          <cell r="F180" t="str">
            <v>OtherDom</v>
          </cell>
        </row>
        <row r="181">
          <cell r="A181">
            <v>809791</v>
          </cell>
          <cell r="B181" t="str">
            <v>KHA</v>
          </cell>
          <cell r="C181" t="str">
            <v>KittyHawk</v>
          </cell>
          <cell r="D181" t="str">
            <v>OtherInt</v>
          </cell>
          <cell r="E181" t="str">
            <v>Int</v>
          </cell>
          <cell r="F181" t="str">
            <v>OtherInt</v>
          </cell>
        </row>
        <row r="182">
          <cell r="A182">
            <v>815226</v>
          </cell>
          <cell r="B182" t="str">
            <v>AWC</v>
          </cell>
          <cell r="C182" t="str">
            <v>AirWestCoast</v>
          </cell>
          <cell r="D182" t="str">
            <v>OtherDom</v>
          </cell>
          <cell r="E182" t="str">
            <v>Dom</v>
          </cell>
          <cell r="F182" t="str">
            <v>OtherDom</v>
          </cell>
        </row>
        <row r="183">
          <cell r="A183">
            <v>819041</v>
          </cell>
          <cell r="B183" t="str">
            <v>ZZZ</v>
          </cell>
          <cell r="C183" t="str">
            <v>InghamsEnt</v>
          </cell>
          <cell r="D183" t="str">
            <v>OtherDom</v>
          </cell>
          <cell r="E183" t="str">
            <v>Dom</v>
          </cell>
          <cell r="F183" t="str">
            <v>OtherDom</v>
          </cell>
        </row>
        <row r="184">
          <cell r="A184">
            <v>820033</v>
          </cell>
          <cell r="B184" t="str">
            <v>CAL</v>
          </cell>
          <cell r="C184" t="str">
            <v>ChinaAirline</v>
          </cell>
          <cell r="D184" t="str">
            <v>ChinaAirline</v>
          </cell>
          <cell r="E184" t="str">
            <v>Int</v>
          </cell>
          <cell r="F184" t="str">
            <v>Asian</v>
          </cell>
        </row>
        <row r="185">
          <cell r="A185">
            <v>1055484</v>
          </cell>
          <cell r="B185" t="str">
            <v>CSN</v>
          </cell>
          <cell r="C185" t="str">
            <v>ChinaSouthern</v>
          </cell>
          <cell r="D185" t="str">
            <v>ChinaSouthern</v>
          </cell>
          <cell r="E185" t="str">
            <v>Int</v>
          </cell>
          <cell r="F185" t="str">
            <v>Asian</v>
          </cell>
        </row>
        <row r="186">
          <cell r="A186">
            <v>1058597</v>
          </cell>
          <cell r="B186" t="str">
            <v>XAX</v>
          </cell>
          <cell r="C186" t="str">
            <v>AirAsiaX</v>
          </cell>
          <cell r="D186" t="str">
            <v>AirAsiaX</v>
          </cell>
          <cell r="E186" t="str">
            <v>Int</v>
          </cell>
          <cell r="F186" t="str">
            <v>Asian</v>
          </cell>
        </row>
        <row r="187">
          <cell r="A187">
            <v>823613</v>
          </cell>
          <cell r="B187" t="str">
            <v>ZZZ</v>
          </cell>
          <cell r="C187" t="str">
            <v>SkySportsNz</v>
          </cell>
          <cell r="D187" t="str">
            <v>OtherDom</v>
          </cell>
          <cell r="E187" t="str">
            <v>Dom</v>
          </cell>
          <cell r="F187" t="str">
            <v>OtherDom</v>
          </cell>
        </row>
        <row r="188">
          <cell r="A188">
            <v>825660</v>
          </cell>
          <cell r="B188" t="str">
            <v>ZZZ</v>
          </cell>
          <cell r="C188" t="str">
            <v>AspiringHeli</v>
          </cell>
          <cell r="D188" t="str">
            <v>OtherDom</v>
          </cell>
          <cell r="E188" t="str">
            <v>Dom</v>
          </cell>
          <cell r="F188" t="str">
            <v>OtherDom</v>
          </cell>
        </row>
        <row r="189">
          <cell r="A189">
            <v>834734</v>
          </cell>
          <cell r="B189" t="str">
            <v>ZZZ</v>
          </cell>
          <cell r="C189" t="str">
            <v>NZHelicopter</v>
          </cell>
          <cell r="D189" t="str">
            <v>OtherDom</v>
          </cell>
          <cell r="E189" t="str">
            <v>Dom</v>
          </cell>
          <cell r="F189" t="str">
            <v>OtherDom</v>
          </cell>
        </row>
        <row r="190">
          <cell r="A190">
            <v>835083</v>
          </cell>
          <cell r="B190" t="str">
            <v>VDA</v>
          </cell>
          <cell r="C190" t="str">
            <v>VolgaDnepr</v>
          </cell>
          <cell r="D190" t="str">
            <v>OtherInt</v>
          </cell>
          <cell r="E190" t="str">
            <v>Int</v>
          </cell>
          <cell r="F190" t="str">
            <v>OtherInt</v>
          </cell>
        </row>
        <row r="191">
          <cell r="A191">
            <v>836721</v>
          </cell>
          <cell r="B191" t="str">
            <v>ZZZ</v>
          </cell>
          <cell r="C191" t="str">
            <v>ExecJetAus</v>
          </cell>
          <cell r="D191" t="str">
            <v>OtherDom</v>
          </cell>
          <cell r="E191" t="str">
            <v>Dom</v>
          </cell>
          <cell r="F191" t="str">
            <v>OtherDom</v>
          </cell>
        </row>
        <row r="192">
          <cell r="A192">
            <v>840093</v>
          </cell>
          <cell r="B192" t="str">
            <v>DIS</v>
          </cell>
          <cell r="C192" t="str">
            <v>AirDiscovery</v>
          </cell>
          <cell r="D192" t="str">
            <v>OtherDom</v>
          </cell>
          <cell r="E192" t="str">
            <v>Dom</v>
          </cell>
          <cell r="F192" t="str">
            <v>OtherDom</v>
          </cell>
        </row>
        <row r="193">
          <cell r="A193">
            <v>848141</v>
          </cell>
          <cell r="B193" t="str">
            <v>VOZ</v>
          </cell>
          <cell r="C193" t="str">
            <v>VirginBlueInt</v>
          </cell>
          <cell r="D193" t="str">
            <v>VirginAus</v>
          </cell>
          <cell r="E193" t="str">
            <v>Int</v>
          </cell>
          <cell r="F193" t="str">
            <v>Tasman</v>
          </cell>
        </row>
        <row r="194">
          <cell r="A194">
            <v>851817</v>
          </cell>
          <cell r="B194" t="str">
            <v>SQC</v>
          </cell>
          <cell r="C194" t="str">
            <v>SingaporCarg</v>
          </cell>
          <cell r="D194" t="str">
            <v>OtherInt</v>
          </cell>
          <cell r="E194" t="str">
            <v>Int</v>
          </cell>
          <cell r="F194" t="str">
            <v>OtherInt</v>
          </cell>
        </row>
        <row r="195">
          <cell r="A195">
            <v>854840</v>
          </cell>
          <cell r="B195" t="str">
            <v>ZZZ</v>
          </cell>
          <cell r="C195" t="str">
            <v>AirMilford2K</v>
          </cell>
          <cell r="D195" t="str">
            <v>OtherDom</v>
          </cell>
          <cell r="E195" t="str">
            <v>Dom</v>
          </cell>
          <cell r="F195" t="str">
            <v>OtherDom</v>
          </cell>
        </row>
        <row r="196">
          <cell r="A196">
            <v>855252</v>
          </cell>
          <cell r="B196" t="str">
            <v>AFN</v>
          </cell>
          <cell r="C196" t="str">
            <v>AirFreight</v>
          </cell>
          <cell r="D196" t="str">
            <v>AirFreight</v>
          </cell>
          <cell r="E196" t="str">
            <v>Dom</v>
          </cell>
          <cell r="F196" t="str">
            <v>Freight</v>
          </cell>
        </row>
        <row r="197">
          <cell r="A197">
            <v>857750</v>
          </cell>
          <cell r="B197" t="str">
            <v>ZZZ</v>
          </cell>
          <cell r="C197" t="str">
            <v>AviaAirCht</v>
          </cell>
          <cell r="D197" t="str">
            <v>OtherDom</v>
          </cell>
          <cell r="E197" t="str">
            <v>Dom</v>
          </cell>
          <cell r="F197" t="str">
            <v>OtherDom</v>
          </cell>
        </row>
        <row r="198">
          <cell r="A198">
            <v>860895</v>
          </cell>
          <cell r="B198" t="str">
            <v>SFR</v>
          </cell>
          <cell r="C198" t="str">
            <v>SafairLtdSA</v>
          </cell>
          <cell r="D198" t="str">
            <v>OtherInt</v>
          </cell>
          <cell r="E198" t="str">
            <v>Int</v>
          </cell>
          <cell r="F198" t="str">
            <v>OtherInt</v>
          </cell>
        </row>
        <row r="199">
          <cell r="A199">
            <v>861901</v>
          </cell>
          <cell r="B199" t="str">
            <v>ZZZ</v>
          </cell>
          <cell r="C199" t="str">
            <v>GisborneHeli</v>
          </cell>
          <cell r="D199" t="str">
            <v>OtherDom</v>
          </cell>
          <cell r="E199" t="str">
            <v>Dom</v>
          </cell>
          <cell r="F199" t="str">
            <v>OtherDom</v>
          </cell>
        </row>
        <row r="200">
          <cell r="A200">
            <v>869996</v>
          </cell>
          <cell r="B200" t="str">
            <v>ZZZ</v>
          </cell>
          <cell r="C200" t="str">
            <v>SofranaHold</v>
          </cell>
          <cell r="D200" t="str">
            <v>OtherDom</v>
          </cell>
          <cell r="E200" t="str">
            <v>Dom</v>
          </cell>
          <cell r="F200" t="str">
            <v>OtherDom</v>
          </cell>
        </row>
        <row r="201">
          <cell r="A201">
            <v>871471</v>
          </cell>
          <cell r="B201" t="str">
            <v>N17</v>
          </cell>
          <cell r="C201" t="str">
            <v>WingPrayer</v>
          </cell>
          <cell r="D201" t="str">
            <v>OtherInt</v>
          </cell>
          <cell r="E201" t="str">
            <v>Int</v>
          </cell>
          <cell r="F201" t="str">
            <v>OtherInt</v>
          </cell>
        </row>
        <row r="202">
          <cell r="A202">
            <v>873135</v>
          </cell>
          <cell r="B202" t="str">
            <v>ZZZ</v>
          </cell>
          <cell r="C202" t="str">
            <v>HeliWorksQN</v>
          </cell>
          <cell r="D202" t="str">
            <v>OtherDom</v>
          </cell>
          <cell r="E202" t="str">
            <v>Dom</v>
          </cell>
          <cell r="F202" t="str">
            <v>OtherDom</v>
          </cell>
        </row>
        <row r="203">
          <cell r="A203">
            <v>877507</v>
          </cell>
          <cell r="B203" t="str">
            <v>CTM</v>
          </cell>
          <cell r="C203" t="str">
            <v>COTAMfren</v>
          </cell>
          <cell r="D203" t="str">
            <v>OtherInt</v>
          </cell>
          <cell r="E203" t="str">
            <v>Int</v>
          </cell>
          <cell r="F203" t="str">
            <v>OtherInt</v>
          </cell>
        </row>
        <row r="204">
          <cell r="A204">
            <v>877793</v>
          </cell>
          <cell r="B204" t="str">
            <v>ZZZ</v>
          </cell>
          <cell r="C204" t="str">
            <v>BarclayEnt</v>
          </cell>
          <cell r="D204" t="str">
            <v>OtherDom</v>
          </cell>
          <cell r="E204" t="str">
            <v>Dom</v>
          </cell>
          <cell r="F204" t="str">
            <v>OtherDom</v>
          </cell>
        </row>
        <row r="205">
          <cell r="A205">
            <v>879721</v>
          </cell>
          <cell r="B205" t="str">
            <v>ZZZ</v>
          </cell>
          <cell r="C205" t="str">
            <v>SkydivWanaka</v>
          </cell>
          <cell r="D205" t="str">
            <v>OtherDom</v>
          </cell>
          <cell r="E205" t="str">
            <v>Dom</v>
          </cell>
          <cell r="F205" t="str">
            <v>OtherDom</v>
          </cell>
        </row>
        <row r="206">
          <cell r="A206">
            <v>881477</v>
          </cell>
          <cell r="B206" t="str">
            <v>ZZZ</v>
          </cell>
          <cell r="C206" t="str">
            <v>Photosurvey</v>
          </cell>
          <cell r="D206" t="str">
            <v>OtherDom</v>
          </cell>
          <cell r="E206" t="str">
            <v>Dom</v>
          </cell>
          <cell r="F206" t="str">
            <v>OtherDom</v>
          </cell>
        </row>
        <row r="207">
          <cell r="A207">
            <v>882533</v>
          </cell>
          <cell r="B207" t="str">
            <v>QNZ</v>
          </cell>
          <cell r="C207" t="str">
            <v>QantasJetCon</v>
          </cell>
          <cell r="D207" t="str">
            <v>OtherInt</v>
          </cell>
          <cell r="E207" t="str">
            <v>Int</v>
          </cell>
          <cell r="F207" t="str">
            <v>OtherInt</v>
          </cell>
        </row>
        <row r="208">
          <cell r="A208">
            <v>883325</v>
          </cell>
          <cell r="B208" t="str">
            <v>ZZZ</v>
          </cell>
          <cell r="C208" t="str">
            <v>HeliFlightNZ</v>
          </cell>
          <cell r="D208" t="str">
            <v>OtherDom</v>
          </cell>
          <cell r="E208" t="str">
            <v>Dom</v>
          </cell>
          <cell r="F208" t="str">
            <v>OtherDom</v>
          </cell>
        </row>
        <row r="209">
          <cell r="A209">
            <v>886391</v>
          </cell>
          <cell r="B209" t="str">
            <v>N22</v>
          </cell>
          <cell r="C209" t="str">
            <v>JetStream</v>
          </cell>
          <cell r="D209" t="str">
            <v>OtherInt</v>
          </cell>
          <cell r="E209" t="str">
            <v>Int</v>
          </cell>
          <cell r="F209" t="str">
            <v>OtherInt</v>
          </cell>
        </row>
        <row r="210">
          <cell r="A210">
            <v>887191</v>
          </cell>
          <cell r="B210" t="str">
            <v>ZZZ</v>
          </cell>
          <cell r="C210" t="str">
            <v>VerticlDscnt</v>
          </cell>
          <cell r="D210" t="str">
            <v>OtherDom</v>
          </cell>
          <cell r="E210" t="str">
            <v>Dom</v>
          </cell>
          <cell r="F210" t="str">
            <v>OtherDom</v>
          </cell>
        </row>
        <row r="211">
          <cell r="A211">
            <v>888484</v>
          </cell>
          <cell r="B211" t="str">
            <v>N4A</v>
          </cell>
          <cell r="C211" t="str">
            <v>AirShamrck</v>
          </cell>
          <cell r="D211" t="str">
            <v>OtherInt</v>
          </cell>
          <cell r="E211" t="str">
            <v>Int</v>
          </cell>
          <cell r="F211" t="str">
            <v>OtherInt</v>
          </cell>
        </row>
        <row r="212">
          <cell r="A212">
            <v>890488</v>
          </cell>
          <cell r="B212" t="str">
            <v>CNX</v>
          </cell>
          <cell r="C212" t="str">
            <v>CanadaExpr</v>
          </cell>
          <cell r="D212" t="str">
            <v>OtherInt</v>
          </cell>
          <cell r="E212" t="str">
            <v>Int</v>
          </cell>
          <cell r="F212" t="str">
            <v>OtherInt</v>
          </cell>
        </row>
        <row r="213">
          <cell r="A213">
            <v>890875</v>
          </cell>
          <cell r="B213" t="str">
            <v>ZZZ</v>
          </cell>
          <cell r="C213" t="str">
            <v>AlpineHeli</v>
          </cell>
          <cell r="D213" t="str">
            <v>OtherDom</v>
          </cell>
          <cell r="E213" t="str">
            <v>Dom</v>
          </cell>
          <cell r="F213" t="str">
            <v>OtherDom</v>
          </cell>
        </row>
        <row r="214">
          <cell r="A214">
            <v>894454</v>
          </cell>
          <cell r="B214" t="str">
            <v>ZZZ</v>
          </cell>
          <cell r="C214" t="str">
            <v>SKFoodsLP</v>
          </cell>
          <cell r="D214" t="str">
            <v>OtherInt</v>
          </cell>
          <cell r="E214" t="str">
            <v>Int</v>
          </cell>
          <cell r="F214" t="str">
            <v>OtherInt</v>
          </cell>
        </row>
        <row r="215">
          <cell r="A215">
            <v>894471</v>
          </cell>
          <cell r="B215" t="str">
            <v>TAM</v>
          </cell>
          <cell r="C215" t="str">
            <v>TAMair</v>
          </cell>
          <cell r="D215" t="str">
            <v>OtherInt</v>
          </cell>
          <cell r="E215" t="str">
            <v>Int</v>
          </cell>
          <cell r="F215" t="str">
            <v>OtherInt</v>
          </cell>
        </row>
        <row r="216">
          <cell r="A216">
            <v>894868</v>
          </cell>
          <cell r="B216" t="str">
            <v>ZZZ</v>
          </cell>
          <cell r="C216" t="str">
            <v>PacificJets</v>
          </cell>
          <cell r="D216" t="str">
            <v>OtherInt</v>
          </cell>
          <cell r="E216" t="str">
            <v>Int</v>
          </cell>
          <cell r="F216" t="str">
            <v>OtherInt</v>
          </cell>
        </row>
        <row r="217">
          <cell r="A217">
            <v>895351</v>
          </cell>
          <cell r="B217" t="str">
            <v>ZZZ</v>
          </cell>
          <cell r="C217" t="str">
            <v>TotalEnter</v>
          </cell>
          <cell r="D217" t="str">
            <v>OtherDom</v>
          </cell>
          <cell r="E217" t="str">
            <v>Dom</v>
          </cell>
          <cell r="F217" t="str">
            <v>OtherDom</v>
          </cell>
        </row>
        <row r="218">
          <cell r="A218">
            <v>896071</v>
          </cell>
          <cell r="B218" t="str">
            <v>CKS</v>
          </cell>
          <cell r="C218" t="str">
            <v>ConnieUSA</v>
          </cell>
          <cell r="D218" t="str">
            <v>OtherInt</v>
          </cell>
          <cell r="E218" t="str">
            <v>Int</v>
          </cell>
          <cell r="F218" t="str">
            <v>OtherInt</v>
          </cell>
        </row>
        <row r="219">
          <cell r="A219">
            <v>896708</v>
          </cell>
          <cell r="B219" t="str">
            <v>BSK</v>
          </cell>
          <cell r="C219" t="str">
            <v>MiamiAir</v>
          </cell>
          <cell r="D219" t="str">
            <v>OtherInt</v>
          </cell>
          <cell r="E219" t="str">
            <v>Int</v>
          </cell>
          <cell r="F219" t="str">
            <v>OtherInt</v>
          </cell>
        </row>
        <row r="220">
          <cell r="A220">
            <v>896767</v>
          </cell>
          <cell r="B220" t="str">
            <v>DMO</v>
          </cell>
          <cell r="C220" t="str">
            <v>Domodedovo</v>
          </cell>
          <cell r="D220" t="str">
            <v>OtherInt</v>
          </cell>
          <cell r="E220" t="str">
            <v>Int</v>
          </cell>
          <cell r="F220" t="str">
            <v>OtherInt</v>
          </cell>
        </row>
        <row r="221">
          <cell r="A221">
            <v>899554</v>
          </cell>
          <cell r="B221" t="str">
            <v>ZZZ</v>
          </cell>
          <cell r="C221" t="str">
            <v>SkydiveRot</v>
          </cell>
          <cell r="D221" t="str">
            <v>OtherDom</v>
          </cell>
          <cell r="E221" t="str">
            <v>Dom</v>
          </cell>
          <cell r="F221" t="str">
            <v>OtherDom</v>
          </cell>
        </row>
        <row r="222">
          <cell r="A222">
            <v>899669</v>
          </cell>
          <cell r="B222" t="str">
            <v>ZZZ</v>
          </cell>
          <cell r="C222" t="str">
            <v>Air2There</v>
          </cell>
          <cell r="D222" t="str">
            <v>OtherDom</v>
          </cell>
          <cell r="E222" t="str">
            <v>Dom</v>
          </cell>
          <cell r="F222" t="str">
            <v>OtherDom</v>
          </cell>
        </row>
        <row r="223">
          <cell r="A223">
            <v>901095</v>
          </cell>
          <cell r="B223" t="str">
            <v>ZZZ</v>
          </cell>
          <cell r="C223" t="str">
            <v>VectorPty</v>
          </cell>
          <cell r="D223" t="str">
            <v>OtherDom</v>
          </cell>
          <cell r="E223" t="str">
            <v>Dom</v>
          </cell>
          <cell r="F223" t="str">
            <v>OtherDom</v>
          </cell>
        </row>
        <row r="224">
          <cell r="A224">
            <v>904528</v>
          </cell>
          <cell r="B224" t="str">
            <v>ASA</v>
          </cell>
          <cell r="C224" t="str">
            <v>AsianaAir</v>
          </cell>
          <cell r="D224" t="str">
            <v>OtherInt</v>
          </cell>
          <cell r="E224" t="str">
            <v>Int</v>
          </cell>
          <cell r="F224" t="str">
            <v>OtherInt</v>
          </cell>
        </row>
        <row r="225">
          <cell r="A225">
            <v>906380</v>
          </cell>
          <cell r="B225" t="str">
            <v>PBI</v>
          </cell>
          <cell r="C225" t="str">
            <v>PacBlueInt</v>
          </cell>
          <cell r="D225" t="str">
            <v>VirginAus</v>
          </cell>
          <cell r="E225" t="str">
            <v>Int</v>
          </cell>
          <cell r="F225" t="str">
            <v>Tasman</v>
          </cell>
        </row>
        <row r="226">
          <cell r="A226">
            <v>906381</v>
          </cell>
          <cell r="B226" t="str">
            <v>PBN</v>
          </cell>
          <cell r="C226" t="str">
            <v>PacBlueDom</v>
          </cell>
          <cell r="D226" t="str">
            <v>VirginAus</v>
          </cell>
          <cell r="E226" t="str">
            <v>Dom</v>
          </cell>
          <cell r="F226" t="str">
            <v>Tasman</v>
          </cell>
        </row>
        <row r="227">
          <cell r="A227">
            <v>908844</v>
          </cell>
          <cell r="B227" t="str">
            <v>CES</v>
          </cell>
          <cell r="C227" t="str">
            <v>ChinaEastern</v>
          </cell>
          <cell r="D227" t="str">
            <v>OtherInt</v>
          </cell>
          <cell r="E227" t="str">
            <v>Int</v>
          </cell>
          <cell r="F227" t="str">
            <v>OtherInt</v>
          </cell>
        </row>
        <row r="228">
          <cell r="A228">
            <v>909775</v>
          </cell>
          <cell r="B228" t="str">
            <v>ZZZ</v>
          </cell>
          <cell r="C228" t="str">
            <v>JvAviation</v>
          </cell>
          <cell r="D228" t="str">
            <v>OtherDom</v>
          </cell>
          <cell r="E228" t="str">
            <v>Dom</v>
          </cell>
          <cell r="F228" t="str">
            <v>OtherDom</v>
          </cell>
        </row>
        <row r="229">
          <cell r="A229">
            <v>910565</v>
          </cell>
          <cell r="B229" t="str">
            <v>SDA</v>
          </cell>
          <cell r="C229" t="str">
            <v>SoundsAir</v>
          </cell>
          <cell r="D229" t="str">
            <v>OtherDom</v>
          </cell>
          <cell r="E229" t="str">
            <v>Dom</v>
          </cell>
          <cell r="F229" t="str">
            <v>OtherDom</v>
          </cell>
        </row>
        <row r="230">
          <cell r="A230">
            <v>915180</v>
          </cell>
          <cell r="B230" t="str">
            <v>ZZZ</v>
          </cell>
          <cell r="C230" t="str">
            <v>ColumbiaHeli</v>
          </cell>
          <cell r="D230" t="str">
            <v>OtherDom</v>
          </cell>
          <cell r="E230" t="str">
            <v>Dom</v>
          </cell>
          <cell r="F230" t="str">
            <v>OtherDom</v>
          </cell>
        </row>
        <row r="231">
          <cell r="A231">
            <v>918225</v>
          </cell>
          <cell r="B231" t="str">
            <v>ZZZ</v>
          </cell>
          <cell r="C231" t="str">
            <v>Fractional</v>
          </cell>
          <cell r="D231" t="str">
            <v>OtherDom</v>
          </cell>
          <cell r="E231" t="str">
            <v>Dom</v>
          </cell>
          <cell r="F231" t="str">
            <v>OtherDom</v>
          </cell>
        </row>
        <row r="232">
          <cell r="A232">
            <v>918612</v>
          </cell>
          <cell r="B232" t="str">
            <v>ZZZ</v>
          </cell>
          <cell r="C232" t="str">
            <v>SkydiveAuckl</v>
          </cell>
          <cell r="D232" t="str">
            <v>OtherDom</v>
          </cell>
          <cell r="E232" t="str">
            <v>Dom</v>
          </cell>
          <cell r="F232" t="str">
            <v>OtherDom</v>
          </cell>
        </row>
        <row r="233">
          <cell r="A233">
            <v>918701</v>
          </cell>
          <cell r="B233" t="str">
            <v>ZZZ</v>
          </cell>
          <cell r="C233" t="str">
            <v>NZAirwayLtd</v>
          </cell>
          <cell r="D233" t="str">
            <v>OtherDom</v>
          </cell>
          <cell r="E233" t="str">
            <v>Dom</v>
          </cell>
          <cell r="F233" t="str">
            <v>OtherDom</v>
          </cell>
        </row>
        <row r="234">
          <cell r="A234">
            <v>924422</v>
          </cell>
          <cell r="B234" t="str">
            <v>ZZZ</v>
          </cell>
          <cell r="C234" t="str">
            <v>EagleTrain</v>
          </cell>
          <cell r="D234" t="str">
            <v>OtherDom</v>
          </cell>
          <cell r="E234" t="str">
            <v>Dom</v>
          </cell>
          <cell r="F234" t="str">
            <v>OtherDom</v>
          </cell>
        </row>
        <row r="235">
          <cell r="A235">
            <v>925943</v>
          </cell>
          <cell r="B235" t="str">
            <v>ZZZ</v>
          </cell>
          <cell r="C235" t="str">
            <v>Av8HeliLtd</v>
          </cell>
          <cell r="D235" t="str">
            <v>OtherDom</v>
          </cell>
          <cell r="E235" t="str">
            <v>Dom</v>
          </cell>
          <cell r="F235" t="str">
            <v>OtherDom</v>
          </cell>
        </row>
        <row r="236">
          <cell r="A236">
            <v>928263</v>
          </cell>
          <cell r="B236" t="str">
            <v>LCD</v>
          </cell>
          <cell r="C236" t="str">
            <v>AztecaAL</v>
          </cell>
          <cell r="D236" t="str">
            <v>OtherInt</v>
          </cell>
          <cell r="E236" t="str">
            <v>Int</v>
          </cell>
          <cell r="F236" t="str">
            <v>OtherInt</v>
          </cell>
        </row>
        <row r="237">
          <cell r="A237">
            <v>930056</v>
          </cell>
          <cell r="B237" t="str">
            <v>ZZZ</v>
          </cell>
          <cell r="C237" t="str">
            <v>RealJourneys</v>
          </cell>
          <cell r="D237" t="str">
            <v>OtherDom</v>
          </cell>
          <cell r="E237" t="str">
            <v>Dom</v>
          </cell>
          <cell r="F237" t="str">
            <v>OtherDom</v>
          </cell>
        </row>
        <row r="238">
          <cell r="A238">
            <v>932625</v>
          </cell>
          <cell r="B238" t="str">
            <v>ZZZ</v>
          </cell>
          <cell r="C238" t="str">
            <v>SkydiveTaupo</v>
          </cell>
          <cell r="D238" t="str">
            <v>OtherDom</v>
          </cell>
          <cell r="E238" t="str">
            <v>Dom</v>
          </cell>
          <cell r="F238" t="str">
            <v>OtherDom</v>
          </cell>
        </row>
        <row r="239">
          <cell r="A239">
            <v>935535</v>
          </cell>
          <cell r="B239" t="str">
            <v>NLD</v>
          </cell>
          <cell r="C239" t="str">
            <v>AirPatrol</v>
          </cell>
          <cell r="D239" t="str">
            <v>OtherDom</v>
          </cell>
          <cell r="E239" t="str">
            <v>Dom</v>
          </cell>
          <cell r="F239" t="str">
            <v>OtherDom</v>
          </cell>
        </row>
        <row r="240">
          <cell r="A240">
            <v>939325</v>
          </cell>
          <cell r="B240" t="str">
            <v>ZZZ</v>
          </cell>
          <cell r="C240" t="str">
            <v>AlphaAviatn</v>
          </cell>
          <cell r="D240" t="str">
            <v>OtherDom</v>
          </cell>
          <cell r="E240" t="str">
            <v>Dom</v>
          </cell>
          <cell r="F240" t="str">
            <v>OtherDom</v>
          </cell>
        </row>
        <row r="241">
          <cell r="A241">
            <v>940351</v>
          </cell>
          <cell r="B241" t="str">
            <v>ZZZ</v>
          </cell>
          <cell r="C241" t="str">
            <v>HelicopterQN</v>
          </cell>
          <cell r="D241" t="str">
            <v>OtherDom</v>
          </cell>
          <cell r="E241" t="str">
            <v>Dom</v>
          </cell>
          <cell r="F241" t="str">
            <v>OtherDom</v>
          </cell>
        </row>
        <row r="242">
          <cell r="A242">
            <v>941089</v>
          </cell>
          <cell r="B242" t="str">
            <v>KFS</v>
          </cell>
          <cell r="C242" t="str">
            <v>KalittaFSv</v>
          </cell>
          <cell r="D242" t="str">
            <v>OtherInt</v>
          </cell>
          <cell r="E242" t="str">
            <v>Int</v>
          </cell>
          <cell r="F242" t="str">
            <v>OtherInt</v>
          </cell>
        </row>
        <row r="243">
          <cell r="A243">
            <v>941521</v>
          </cell>
          <cell r="B243" t="str">
            <v>ZZZ</v>
          </cell>
          <cell r="C243" t="str">
            <v>AeriusLtd</v>
          </cell>
          <cell r="D243" t="str">
            <v>OtherDom</v>
          </cell>
          <cell r="E243" t="str">
            <v>Dom</v>
          </cell>
          <cell r="F243" t="str">
            <v>OtherDom</v>
          </cell>
        </row>
        <row r="244">
          <cell r="A244">
            <v>941741</v>
          </cell>
          <cell r="B244" t="str">
            <v>ZZZ</v>
          </cell>
          <cell r="C244" t="str">
            <v>Addenbrooke</v>
          </cell>
          <cell r="D244" t="str">
            <v>OtherDom</v>
          </cell>
          <cell r="E244" t="str">
            <v>Dom</v>
          </cell>
          <cell r="F244" t="str">
            <v>OtherDom</v>
          </cell>
        </row>
        <row r="245">
          <cell r="A245">
            <v>944888</v>
          </cell>
          <cell r="B245" t="str">
            <v>ZZZ</v>
          </cell>
          <cell r="C245" t="str">
            <v>PremierJet</v>
          </cell>
          <cell r="D245" t="str">
            <v>OtherDom</v>
          </cell>
          <cell r="E245" t="str">
            <v>Dom</v>
          </cell>
          <cell r="F245" t="str">
            <v>OtherDom</v>
          </cell>
        </row>
        <row r="246">
          <cell r="A246">
            <v>944950</v>
          </cell>
          <cell r="B246" t="str">
            <v>ZZZ</v>
          </cell>
          <cell r="C246" t="str">
            <v>SkydiveNelsn</v>
          </cell>
          <cell r="D246" t="str">
            <v>OtherDom</v>
          </cell>
          <cell r="E246" t="str">
            <v>Dom</v>
          </cell>
          <cell r="F246" t="str">
            <v>OtherDom</v>
          </cell>
        </row>
        <row r="247">
          <cell r="A247">
            <v>945143</v>
          </cell>
          <cell r="B247" t="str">
            <v>ZZZ</v>
          </cell>
          <cell r="C247" t="str">
            <v>TandemSkydiv</v>
          </cell>
          <cell r="D247" t="str">
            <v>OtherDom</v>
          </cell>
          <cell r="E247" t="str">
            <v>Dom</v>
          </cell>
          <cell r="F247" t="str">
            <v>OtherDom</v>
          </cell>
        </row>
        <row r="248">
          <cell r="A248">
            <v>948686</v>
          </cell>
          <cell r="B248" t="str">
            <v>ZZZ</v>
          </cell>
          <cell r="C248" t="str">
            <v>QascoPty</v>
          </cell>
          <cell r="D248" t="str">
            <v>OtherDom</v>
          </cell>
          <cell r="E248" t="str">
            <v>Dom</v>
          </cell>
          <cell r="F248" t="str">
            <v>OtherDom</v>
          </cell>
        </row>
        <row r="249">
          <cell r="A249">
            <v>949582</v>
          </cell>
          <cell r="B249" t="str">
            <v>ZZZ</v>
          </cell>
          <cell r="C249" t="str">
            <v>Pro-Flight</v>
          </cell>
          <cell r="D249" t="str">
            <v>OtherDom</v>
          </cell>
          <cell r="E249" t="str">
            <v>Dom</v>
          </cell>
          <cell r="F249" t="str">
            <v>OtherDom</v>
          </cell>
        </row>
        <row r="250">
          <cell r="A250">
            <v>950209</v>
          </cell>
          <cell r="B250" t="str">
            <v>ZZZ</v>
          </cell>
          <cell r="C250" t="str">
            <v>CRSpeck</v>
          </cell>
          <cell r="D250" t="str">
            <v>OtherDom</v>
          </cell>
          <cell r="E250" t="str">
            <v>Dom</v>
          </cell>
          <cell r="F250" t="str">
            <v>OtherDom</v>
          </cell>
        </row>
        <row r="251">
          <cell r="A251">
            <v>950911</v>
          </cell>
          <cell r="B251" t="str">
            <v>JST</v>
          </cell>
          <cell r="C251" t="str">
            <v>QJetstarInt</v>
          </cell>
          <cell r="D251" t="str">
            <v>QJetstarInt</v>
          </cell>
          <cell r="E251" t="str">
            <v>Int</v>
          </cell>
          <cell r="F251" t="str">
            <v>Big 3 Int</v>
          </cell>
        </row>
        <row r="252">
          <cell r="A252">
            <v>950912</v>
          </cell>
          <cell r="B252" t="str">
            <v>JST</v>
          </cell>
          <cell r="C252" t="str">
            <v>QJetstarDom</v>
          </cell>
          <cell r="D252" t="str">
            <v>QJetstarDom</v>
          </cell>
          <cell r="E252" t="str">
            <v>Dom</v>
          </cell>
          <cell r="F252" t="str">
            <v>AirlineNZ</v>
          </cell>
        </row>
        <row r="253">
          <cell r="A253">
            <v>952108</v>
          </cell>
          <cell r="B253" t="str">
            <v>ZZZ</v>
          </cell>
          <cell r="C253" t="str">
            <v>Euroflight</v>
          </cell>
          <cell r="D253" t="str">
            <v>OtherDom</v>
          </cell>
          <cell r="E253" t="str">
            <v>Dom</v>
          </cell>
          <cell r="F253" t="str">
            <v>OtherDom</v>
          </cell>
        </row>
        <row r="254">
          <cell r="A254">
            <v>952600</v>
          </cell>
          <cell r="B254" t="str">
            <v>ZZZ</v>
          </cell>
          <cell r="C254" t="str">
            <v>CapitalAirBk</v>
          </cell>
          <cell r="D254" t="str">
            <v>OtherDom</v>
          </cell>
          <cell r="E254" t="str">
            <v>Dom</v>
          </cell>
          <cell r="F254" t="str">
            <v>OtherDom</v>
          </cell>
        </row>
        <row r="255">
          <cell r="A255">
            <v>953688</v>
          </cell>
          <cell r="B255" t="str">
            <v>ZZZ</v>
          </cell>
          <cell r="C255" t="str">
            <v>AustrekAv</v>
          </cell>
          <cell r="D255" t="str">
            <v>OtherInt</v>
          </cell>
          <cell r="E255" t="str">
            <v>Int</v>
          </cell>
          <cell r="F255" t="str">
            <v>OtherInt</v>
          </cell>
        </row>
        <row r="256">
          <cell r="A256">
            <v>954015</v>
          </cell>
          <cell r="B256" t="str">
            <v>ZZZ</v>
          </cell>
          <cell r="C256" t="str">
            <v>AirDiscovery</v>
          </cell>
          <cell r="D256" t="str">
            <v>OtherDom</v>
          </cell>
          <cell r="E256" t="str">
            <v>Dom</v>
          </cell>
          <cell r="F256" t="str">
            <v>OtherDom</v>
          </cell>
        </row>
        <row r="257">
          <cell r="A257">
            <v>955042</v>
          </cell>
          <cell r="B257" t="str">
            <v>CFE</v>
          </cell>
          <cell r="C257" t="str">
            <v>CityFlier</v>
          </cell>
          <cell r="D257" t="str">
            <v>OtherInt</v>
          </cell>
          <cell r="E257" t="str">
            <v>Int</v>
          </cell>
          <cell r="F257" t="str">
            <v>OtherInt</v>
          </cell>
        </row>
        <row r="258">
          <cell r="A258">
            <v>955982</v>
          </cell>
          <cell r="B258" t="str">
            <v>MUA</v>
          </cell>
          <cell r="C258" t="str">
            <v>MurrayAir</v>
          </cell>
          <cell r="D258" t="str">
            <v>OtherInt</v>
          </cell>
          <cell r="E258" t="str">
            <v>Int</v>
          </cell>
          <cell r="F258" t="str">
            <v>OtherInt</v>
          </cell>
        </row>
        <row r="259">
          <cell r="A259">
            <v>961872</v>
          </cell>
          <cell r="B259" t="str">
            <v>OZJ</v>
          </cell>
          <cell r="C259" t="str">
            <v>OzJet</v>
          </cell>
          <cell r="D259" t="str">
            <v>OtherInt</v>
          </cell>
          <cell r="E259" t="str">
            <v>Int</v>
          </cell>
          <cell r="F259" t="str">
            <v>OtherInt</v>
          </cell>
        </row>
        <row r="260">
          <cell r="A260">
            <v>963931</v>
          </cell>
          <cell r="B260" t="str">
            <v>VAL</v>
          </cell>
          <cell r="C260" t="str">
            <v>VincentOld</v>
          </cell>
          <cell r="D260" t="str">
            <v>VincentAv</v>
          </cell>
          <cell r="E260" t="str">
            <v>Dom</v>
          </cell>
          <cell r="F260" t="str">
            <v>AirlineNZ</v>
          </cell>
        </row>
        <row r="261">
          <cell r="A261">
            <v>970007</v>
          </cell>
          <cell r="B261" t="str">
            <v>ZZZ</v>
          </cell>
          <cell r="C261" t="str">
            <v>PrivateAir</v>
          </cell>
          <cell r="D261" t="str">
            <v>OtherDom</v>
          </cell>
          <cell r="E261" t="str">
            <v>Dom</v>
          </cell>
          <cell r="F261" t="str">
            <v>OtherDom</v>
          </cell>
        </row>
        <row r="262">
          <cell r="A262">
            <v>970437</v>
          </cell>
          <cell r="B262" t="str">
            <v>ZZZ</v>
          </cell>
          <cell r="C262" t="str">
            <v>GyrateNz</v>
          </cell>
          <cell r="D262" t="str">
            <v>OtherDom</v>
          </cell>
          <cell r="E262" t="str">
            <v>Dom</v>
          </cell>
          <cell r="F262" t="str">
            <v>OtherDom</v>
          </cell>
        </row>
        <row r="263">
          <cell r="A263">
            <v>970533</v>
          </cell>
          <cell r="B263" t="str">
            <v>ZZZ</v>
          </cell>
          <cell r="C263" t="str">
            <v>ArtonNo001</v>
          </cell>
          <cell r="D263" t="str">
            <v>OtherDom</v>
          </cell>
          <cell r="E263" t="str">
            <v>Dom</v>
          </cell>
          <cell r="F263" t="str">
            <v>OtherDom</v>
          </cell>
        </row>
        <row r="264">
          <cell r="A264">
            <v>973902</v>
          </cell>
          <cell r="B264" t="str">
            <v>IDE</v>
          </cell>
          <cell r="C264" t="str">
            <v>IndepndAir</v>
          </cell>
          <cell r="D264" t="str">
            <v>OtherInt</v>
          </cell>
          <cell r="E264" t="str">
            <v>Int</v>
          </cell>
          <cell r="F264" t="str">
            <v>OtherInt</v>
          </cell>
        </row>
        <row r="265">
          <cell r="A265">
            <v>973911</v>
          </cell>
          <cell r="B265" t="str">
            <v>GSM</v>
          </cell>
          <cell r="C265" t="str">
            <v>FlyGlobal</v>
          </cell>
          <cell r="D265" t="str">
            <v>OtherInt</v>
          </cell>
          <cell r="E265" t="str">
            <v>Int</v>
          </cell>
          <cell r="F265" t="str">
            <v>OtherInt</v>
          </cell>
        </row>
        <row r="266">
          <cell r="A266">
            <v>976644</v>
          </cell>
          <cell r="B266" t="str">
            <v>ZZZ</v>
          </cell>
          <cell r="C266" t="str">
            <v>WanakaFltSee</v>
          </cell>
          <cell r="D266" t="str">
            <v>OtherDom</v>
          </cell>
          <cell r="E266" t="str">
            <v>Dom</v>
          </cell>
          <cell r="F266" t="str">
            <v>OtherDom</v>
          </cell>
        </row>
        <row r="267">
          <cell r="A267">
            <v>977452</v>
          </cell>
          <cell r="B267" t="str">
            <v>TOM</v>
          </cell>
          <cell r="C267" t="str">
            <v>ThomsonFlyLtd</v>
          </cell>
          <cell r="D267" t="str">
            <v>OtherDom</v>
          </cell>
          <cell r="E267" t="str">
            <v>Dom</v>
          </cell>
          <cell r="F267" t="str">
            <v>OtherDom</v>
          </cell>
        </row>
        <row r="268">
          <cell r="A268">
            <v>999991</v>
          </cell>
          <cell r="B268" t="str">
            <v>ZZZ</v>
          </cell>
          <cell r="C268" t="str">
            <v>OtherDom</v>
          </cell>
          <cell r="D268" t="str">
            <v>OtherDom</v>
          </cell>
          <cell r="E268" t="str">
            <v>Dom</v>
          </cell>
          <cell r="F268" t="str">
            <v>OtherDom</v>
          </cell>
        </row>
        <row r="269">
          <cell r="A269">
            <v>999992</v>
          </cell>
          <cell r="B269" t="str">
            <v>YYY</v>
          </cell>
          <cell r="C269" t="str">
            <v>OtherInt</v>
          </cell>
          <cell r="D269" t="str">
            <v>OtherInt</v>
          </cell>
          <cell r="E269" t="str">
            <v>Int</v>
          </cell>
          <cell r="F269" t="str">
            <v>OtherInt</v>
          </cell>
        </row>
        <row r="270">
          <cell r="A270">
            <v>999993</v>
          </cell>
          <cell r="B270" t="str">
            <v>ZZZ</v>
          </cell>
          <cell r="C270" t="str">
            <v>GAcontract</v>
          </cell>
          <cell r="D270" t="str">
            <v>GAcontract</v>
          </cell>
          <cell r="E270" t="str">
            <v>Dom</v>
          </cell>
          <cell r="F270" t="str">
            <v>OtherDom</v>
          </cell>
        </row>
        <row r="271">
          <cell r="A271">
            <v>1039011</v>
          </cell>
          <cell r="B271" t="str">
            <v>ZK</v>
          </cell>
          <cell r="C271" t="str">
            <v>MainlandAir2010</v>
          </cell>
          <cell r="D271" t="str">
            <v>GAcontract</v>
          </cell>
          <cell r="E271" t="str">
            <v>Dom</v>
          </cell>
          <cell r="F271" t="str">
            <v>OtherDom</v>
          </cell>
        </row>
        <row r="272">
          <cell r="A272">
            <v>999994</v>
          </cell>
          <cell r="B272" t="str">
            <v>ZZZ</v>
          </cell>
          <cell r="C272" t="str">
            <v>GAticket</v>
          </cell>
          <cell r="D272" t="str">
            <v>GAticket</v>
          </cell>
          <cell r="E272" t="str">
            <v>Dom</v>
          </cell>
          <cell r="F272" t="str">
            <v>OtherDom</v>
          </cell>
        </row>
        <row r="273">
          <cell r="A273">
            <v>999999</v>
          </cell>
          <cell r="B273" t="str">
            <v>ZZZ</v>
          </cell>
          <cell r="C273" t="str">
            <v>TestCust</v>
          </cell>
          <cell r="D273" t="str">
            <v>TestCust</v>
          </cell>
          <cell r="E273" t="str">
            <v>Dom</v>
          </cell>
          <cell r="F273" t="str">
            <v>OtherDom</v>
          </cell>
        </row>
        <row r="274">
          <cell r="A274">
            <v>1027918</v>
          </cell>
          <cell r="B274" t="str">
            <v>VAU</v>
          </cell>
          <cell r="C274" t="str">
            <v>VAustralia</v>
          </cell>
          <cell r="D274" t="str">
            <v>VAustDelta</v>
          </cell>
          <cell r="E274" t="str">
            <v>Int</v>
          </cell>
          <cell r="F274" t="str">
            <v>American</v>
          </cell>
        </row>
        <row r="275">
          <cell r="A275">
            <v>1028136</v>
          </cell>
          <cell r="B275" t="str">
            <v>DAL</v>
          </cell>
          <cell r="C275" t="str">
            <v>Delta</v>
          </cell>
          <cell r="D275" t="str">
            <v>VAustDelta</v>
          </cell>
          <cell r="E275" t="str">
            <v>Int</v>
          </cell>
          <cell r="F275" t="str">
            <v>American</v>
          </cell>
        </row>
        <row r="276">
          <cell r="A276" t="e">
            <v>#N/A</v>
          </cell>
          <cell r="B276" t="str">
            <v>NAR</v>
          </cell>
          <cell r="C276" t="str">
            <v>NorthAirResc</v>
          </cell>
          <cell r="D276" t="str">
            <v>OtherDom</v>
          </cell>
          <cell r="E276" t="str">
            <v>Dom</v>
          </cell>
          <cell r="F276" t="str">
            <v>OtherDom</v>
          </cell>
        </row>
        <row r="277">
          <cell r="A277" t="e">
            <v>#N/A</v>
          </cell>
          <cell r="B277" t="str">
            <v>PLB</v>
          </cell>
          <cell r="C277" t="str">
            <v>PolynesBlue</v>
          </cell>
          <cell r="D277" t="str">
            <v>OtherInt</v>
          </cell>
          <cell r="E277" t="str">
            <v>Int</v>
          </cell>
          <cell r="F277" t="str">
            <v>OtherInt</v>
          </cell>
        </row>
        <row r="278">
          <cell r="A278" t="e">
            <v>#N/A</v>
          </cell>
          <cell r="B278" t="str">
            <v>REF</v>
          </cell>
          <cell r="C278" t="str">
            <v>ReefAirLtd</v>
          </cell>
          <cell r="D278" t="str">
            <v>OtherInt</v>
          </cell>
          <cell r="E278" t="str">
            <v>Int</v>
          </cell>
          <cell r="F278" t="str">
            <v>OtherInt</v>
          </cell>
        </row>
      </sheetData>
      <sheetData sheetId="1">
        <row r="1">
          <cell r="A1" t="str">
            <v>Apt4</v>
          </cell>
          <cell r="B1" t="str">
            <v>Apt3</v>
          </cell>
          <cell r="C1" t="str">
            <v>AptName</v>
          </cell>
          <cell r="D1" t="str">
            <v>AptBU</v>
          </cell>
          <cell r="E1" t="str">
            <v>AptReg</v>
          </cell>
        </row>
        <row r="2">
          <cell r="A2" t="str">
            <v>agGH</v>
          </cell>
          <cell r="B2" t="str">
            <v>Hir</v>
          </cell>
          <cell r="C2" t="str">
            <v>Honiara,SolomonIs</v>
          </cell>
          <cell r="D2" t="str">
            <v>Pac</v>
          </cell>
          <cell r="E2" t="str">
            <v>Pacific</v>
          </cell>
        </row>
        <row r="3">
          <cell r="A3" t="str">
            <v>ayPY</v>
          </cell>
          <cell r="B3" t="str">
            <v>Pom</v>
          </cell>
          <cell r="C3" t="str">
            <v>PortMoresby,PNG</v>
          </cell>
          <cell r="D3" t="str">
            <v>Pac</v>
          </cell>
          <cell r="E3" t="str">
            <v>Pacific</v>
          </cell>
        </row>
        <row r="4">
          <cell r="A4" t="str">
            <v>cyVR</v>
          </cell>
          <cell r="B4" t="str">
            <v>Yvr</v>
          </cell>
          <cell r="C4" t="str">
            <v>Vancouver</v>
          </cell>
          <cell r="D4" t="str">
            <v>Ame</v>
          </cell>
          <cell r="E4" t="str">
            <v>America</v>
          </cell>
        </row>
        <row r="5">
          <cell r="A5" t="str">
            <v>cyYZ</v>
          </cell>
          <cell r="B5" t="str">
            <v>Yyz</v>
          </cell>
          <cell r="C5" t="str">
            <v>Toronto</v>
          </cell>
          <cell r="D5" t="str">
            <v>Ame</v>
          </cell>
          <cell r="E5" t="str">
            <v>America</v>
          </cell>
        </row>
        <row r="6">
          <cell r="A6" t="str">
            <v>edDF</v>
          </cell>
          <cell r="B6" t="str">
            <v>Fra</v>
          </cell>
          <cell r="C6" t="str">
            <v>Frankfurt,Germany</v>
          </cell>
          <cell r="D6" t="str">
            <v>Eur</v>
          </cell>
          <cell r="E6" t="str">
            <v>Europe</v>
          </cell>
        </row>
        <row r="7">
          <cell r="A7" t="str">
            <v>edFH</v>
          </cell>
          <cell r="B7" t="str">
            <v>Hhn</v>
          </cell>
          <cell r="C7" t="str">
            <v>FrankfurtHahn,Germany</v>
          </cell>
          <cell r="D7" t="str">
            <v>Eur</v>
          </cell>
          <cell r="E7" t="str">
            <v>Europe</v>
          </cell>
        </row>
        <row r="8">
          <cell r="A8" t="str">
            <v>egLL</v>
          </cell>
          <cell r="B8" t="str">
            <v>Lhr</v>
          </cell>
          <cell r="C8" t="str">
            <v>London,Heathrow</v>
          </cell>
          <cell r="D8" t="str">
            <v>Eur</v>
          </cell>
          <cell r="E8" t="str">
            <v>Europe</v>
          </cell>
        </row>
        <row r="9">
          <cell r="A9" t="str">
            <v>kDen</v>
          </cell>
          <cell r="B9" t="str">
            <v>Den</v>
          </cell>
          <cell r="C9" t="str">
            <v>Denver,USA</v>
          </cell>
          <cell r="D9" t="str">
            <v>Ame</v>
          </cell>
          <cell r="E9" t="str">
            <v>America</v>
          </cell>
        </row>
        <row r="10">
          <cell r="A10" t="str">
            <v>kDFW</v>
          </cell>
          <cell r="B10" t="str">
            <v>Dfw</v>
          </cell>
          <cell r="C10" t="str">
            <v>DallasFortWorth,Texas</v>
          </cell>
          <cell r="D10" t="str">
            <v>Ame</v>
          </cell>
          <cell r="E10" t="str">
            <v>America</v>
          </cell>
        </row>
        <row r="11">
          <cell r="A11" t="str">
            <v>kjFK</v>
          </cell>
          <cell r="B11" t="str">
            <v>Jfk</v>
          </cell>
          <cell r="C11" t="str">
            <v>NewYork</v>
          </cell>
          <cell r="D11" t="str">
            <v>Ame</v>
          </cell>
          <cell r="E11" t="str">
            <v>America</v>
          </cell>
        </row>
        <row r="12">
          <cell r="A12" t="str">
            <v>klAS</v>
          </cell>
          <cell r="B12" t="str">
            <v>Las</v>
          </cell>
          <cell r="C12" t="str">
            <v>LasVegas</v>
          </cell>
          <cell r="D12" t="str">
            <v>Ame</v>
          </cell>
          <cell r="E12" t="str">
            <v>America</v>
          </cell>
        </row>
        <row r="13">
          <cell r="A13" t="str">
            <v>klAX</v>
          </cell>
          <cell r="B13" t="str">
            <v>Lax</v>
          </cell>
          <cell r="C13" t="str">
            <v>LosAngeles</v>
          </cell>
          <cell r="D13" t="str">
            <v>Ame</v>
          </cell>
          <cell r="E13" t="str">
            <v>America</v>
          </cell>
        </row>
        <row r="14">
          <cell r="A14" t="str">
            <v>koRD</v>
          </cell>
          <cell r="B14" t="str">
            <v>Ord</v>
          </cell>
          <cell r="C14" t="str">
            <v>Chicago,O'Hare</v>
          </cell>
          <cell r="D14" t="str">
            <v>Ame</v>
          </cell>
          <cell r="E14" t="str">
            <v>America</v>
          </cell>
        </row>
        <row r="15">
          <cell r="A15" t="str">
            <v>kPae</v>
          </cell>
          <cell r="B15" t="str">
            <v>Pae</v>
          </cell>
          <cell r="C15" t="str">
            <v>Everett,USA</v>
          </cell>
          <cell r="D15" t="str">
            <v>Ame</v>
          </cell>
          <cell r="E15" t="str">
            <v>America</v>
          </cell>
        </row>
        <row r="16">
          <cell r="A16" t="str">
            <v>krIV</v>
          </cell>
          <cell r="B16" t="str">
            <v>Riv</v>
          </cell>
          <cell r="C16" t="str">
            <v>RiversideMarch,Calif</v>
          </cell>
          <cell r="D16" t="str">
            <v>Ame</v>
          </cell>
          <cell r="E16" t="str">
            <v>America</v>
          </cell>
        </row>
        <row r="17">
          <cell r="A17" t="str">
            <v>kSan</v>
          </cell>
          <cell r="B17" t="str">
            <v>San</v>
          </cell>
          <cell r="C17" t="str">
            <v>SanDiego,USA</v>
          </cell>
          <cell r="D17" t="str">
            <v>Ame</v>
          </cell>
          <cell r="E17" t="str">
            <v>America</v>
          </cell>
        </row>
        <row r="18">
          <cell r="A18" t="str">
            <v>kVcv</v>
          </cell>
          <cell r="B18" t="str">
            <v>Vcv</v>
          </cell>
          <cell r="C18" t="str">
            <v>Victorville,Calif</v>
          </cell>
          <cell r="D18" t="str">
            <v>Ame</v>
          </cell>
          <cell r="E18" t="str">
            <v>America</v>
          </cell>
        </row>
        <row r="19">
          <cell r="A19" t="str">
            <v>kSea</v>
          </cell>
          <cell r="B19" t="str">
            <v>Sea</v>
          </cell>
          <cell r="C19" t="str">
            <v>Seattle,USA</v>
          </cell>
          <cell r="D19" t="str">
            <v>Ame</v>
          </cell>
          <cell r="E19" t="str">
            <v>America</v>
          </cell>
        </row>
        <row r="20">
          <cell r="A20" t="str">
            <v>ksFB</v>
          </cell>
          <cell r="B20" t="str">
            <v>Sfb</v>
          </cell>
          <cell r="C20" t="str">
            <v>Sanford,Florida</v>
          </cell>
          <cell r="D20" t="str">
            <v>Ame</v>
          </cell>
          <cell r="E20" t="str">
            <v>America</v>
          </cell>
        </row>
        <row r="21">
          <cell r="A21" t="str">
            <v>ksFO</v>
          </cell>
          <cell r="B21" t="str">
            <v>Sfo</v>
          </cell>
          <cell r="C21" t="str">
            <v>SanFrancisco</v>
          </cell>
          <cell r="D21" t="str">
            <v>Ame</v>
          </cell>
          <cell r="E21" t="str">
            <v>America</v>
          </cell>
        </row>
        <row r="22">
          <cell r="A22" t="str">
            <v>ncAI</v>
          </cell>
          <cell r="B22" t="str">
            <v>Ait</v>
          </cell>
          <cell r="C22" t="str">
            <v>Aitutaki,CookIs</v>
          </cell>
          <cell r="D22" t="str">
            <v>Pac</v>
          </cell>
          <cell r="E22" t="str">
            <v>Pacific</v>
          </cell>
        </row>
        <row r="23">
          <cell r="A23" t="str">
            <v>ncRG</v>
          </cell>
          <cell r="B23" t="str">
            <v>Rar</v>
          </cell>
          <cell r="C23" t="str">
            <v>Rarotonga,CookIs</v>
          </cell>
          <cell r="D23" t="str">
            <v>Pac</v>
          </cell>
          <cell r="E23" t="str">
            <v>Pacific</v>
          </cell>
        </row>
        <row r="24">
          <cell r="A24" t="str">
            <v>nfFN</v>
          </cell>
          <cell r="B24" t="str">
            <v>Nan</v>
          </cell>
          <cell r="C24" t="str">
            <v>Nadi</v>
          </cell>
          <cell r="D24" t="str">
            <v>Pac</v>
          </cell>
          <cell r="E24" t="str">
            <v>Pacific</v>
          </cell>
        </row>
        <row r="25">
          <cell r="A25" t="str">
            <v>nfNA</v>
          </cell>
          <cell r="B25" t="str">
            <v>Suv</v>
          </cell>
          <cell r="C25" t="str">
            <v>Suva,Nausori</v>
          </cell>
          <cell r="D25" t="str">
            <v>Pac</v>
          </cell>
          <cell r="E25" t="str">
            <v>Pacific</v>
          </cell>
        </row>
        <row r="26">
          <cell r="A26" t="str">
            <v>nfTF</v>
          </cell>
          <cell r="B26" t="str">
            <v>Tbu</v>
          </cell>
          <cell r="C26" t="str">
            <v>Tonga,Fua'amotu</v>
          </cell>
          <cell r="D26" t="str">
            <v>Pac</v>
          </cell>
          <cell r="E26" t="str">
            <v>Pacific</v>
          </cell>
        </row>
        <row r="27">
          <cell r="A27" t="str">
            <v>niUE</v>
          </cell>
          <cell r="B27" t="str">
            <v>Iue</v>
          </cell>
          <cell r="C27" t="str">
            <v>Niue,Alofi</v>
          </cell>
          <cell r="D27" t="str">
            <v>Pac</v>
          </cell>
          <cell r="E27" t="str">
            <v>Pacific</v>
          </cell>
        </row>
        <row r="28">
          <cell r="A28" t="str">
            <v>nlWW</v>
          </cell>
          <cell r="B28" t="str">
            <v>Wls</v>
          </cell>
          <cell r="C28" t="str">
            <v>WallisIsland</v>
          </cell>
          <cell r="D28" t="str">
            <v>Pac</v>
          </cell>
          <cell r="E28" t="str">
            <v>Pacific</v>
          </cell>
        </row>
        <row r="29">
          <cell r="A29" t="str">
            <v>nsFA</v>
          </cell>
          <cell r="B29" t="str">
            <v>Apw</v>
          </cell>
          <cell r="C29" t="str">
            <v>ApiaFaleoloWSamoa</v>
          </cell>
          <cell r="D29" t="str">
            <v>Pac</v>
          </cell>
          <cell r="E29" t="str">
            <v>Pacific</v>
          </cell>
        </row>
        <row r="30">
          <cell r="A30" t="str">
            <v>nsTU</v>
          </cell>
          <cell r="B30" t="str">
            <v>Ppg</v>
          </cell>
          <cell r="C30" t="str">
            <v>PagoPago,ASamoa</v>
          </cell>
          <cell r="D30" t="str">
            <v>Pac</v>
          </cell>
          <cell r="E30" t="str">
            <v>Pacific</v>
          </cell>
        </row>
        <row r="31">
          <cell r="A31" t="str">
            <v>ntAA</v>
          </cell>
          <cell r="B31" t="str">
            <v>Ppt</v>
          </cell>
          <cell r="C31" t="str">
            <v>Papeete,Tahiti</v>
          </cell>
          <cell r="D31" t="str">
            <v>Pac</v>
          </cell>
          <cell r="E31" t="str">
            <v>Pacific</v>
          </cell>
        </row>
        <row r="32">
          <cell r="A32" t="str">
            <v>nvVV</v>
          </cell>
          <cell r="B32" t="str">
            <v>Vli</v>
          </cell>
          <cell r="C32" t="str">
            <v>PortVila,Vanuatu</v>
          </cell>
          <cell r="D32" t="str">
            <v>Pac</v>
          </cell>
          <cell r="E32" t="str">
            <v>Pacific</v>
          </cell>
        </row>
        <row r="33">
          <cell r="A33" t="str">
            <v>nwWW</v>
          </cell>
          <cell r="B33" t="str">
            <v>Nou</v>
          </cell>
          <cell r="C33" t="str">
            <v>Noumea,LaTontouta</v>
          </cell>
          <cell r="D33" t="str">
            <v>Pac</v>
          </cell>
          <cell r="E33" t="str">
            <v>Pacific</v>
          </cell>
        </row>
        <row r="34">
          <cell r="A34" t="str">
            <v>nzAA</v>
          </cell>
          <cell r="B34" t="str">
            <v>Akl</v>
          </cell>
          <cell r="C34" t="str">
            <v>Auckland</v>
          </cell>
          <cell r="D34" t="str">
            <v>MTr</v>
          </cell>
          <cell r="E34" t="str">
            <v>MTrAT</v>
          </cell>
        </row>
        <row r="35">
          <cell r="A35" t="str">
            <v>nzAP</v>
          </cell>
          <cell r="B35" t="str">
            <v>Tuo</v>
          </cell>
          <cell r="C35" t="str">
            <v>Taupo</v>
          </cell>
          <cell r="D35" t="str">
            <v>Reg</v>
          </cell>
          <cell r="E35" t="str">
            <v>RegNorUn</v>
          </cell>
        </row>
        <row r="36">
          <cell r="A36" t="str">
            <v>nzAR</v>
          </cell>
          <cell r="B36" t="str">
            <v>Amz</v>
          </cell>
          <cell r="C36" t="str">
            <v>Ardmore</v>
          </cell>
          <cell r="D36" t="str">
            <v>Reg</v>
          </cell>
          <cell r="E36" t="str">
            <v>RegNorUn</v>
          </cell>
        </row>
        <row r="37">
          <cell r="A37" t="str">
            <v>nzNE</v>
          </cell>
          <cell r="B37" t="str">
            <v>Nsh</v>
          </cell>
          <cell r="C37" t="str">
            <v>NorthShore</v>
          </cell>
          <cell r="D37" t="str">
            <v>Reg</v>
          </cell>
          <cell r="E37" t="str">
            <v>RegNorUn</v>
          </cell>
        </row>
        <row r="38">
          <cell r="A38" t="str">
            <v>nzCH</v>
          </cell>
          <cell r="B38" t="str">
            <v>Chc</v>
          </cell>
          <cell r="C38" t="str">
            <v>Christchurch</v>
          </cell>
          <cell r="D38" t="str">
            <v>MTr</v>
          </cell>
          <cell r="E38" t="str">
            <v>MTrAT</v>
          </cell>
        </row>
        <row r="39">
          <cell r="A39" t="str">
            <v>nzCI</v>
          </cell>
          <cell r="B39" t="str">
            <v>Cht</v>
          </cell>
          <cell r="C39" t="str">
            <v>Chathams</v>
          </cell>
          <cell r="D39" t="str">
            <v>Reg</v>
          </cell>
          <cell r="E39" t="str">
            <v>RegCenUn</v>
          </cell>
        </row>
        <row r="40">
          <cell r="A40" t="str">
            <v>nzCM</v>
          </cell>
          <cell r="B40" t="str">
            <v>Mcm</v>
          </cell>
          <cell r="C40" t="str">
            <v>McMurdo,Antartic</v>
          </cell>
          <cell r="D40" t="str">
            <v>Reg</v>
          </cell>
          <cell r="E40" t="str">
            <v>RegCenUn</v>
          </cell>
        </row>
        <row r="41">
          <cell r="A41" t="str">
            <v>nzDN</v>
          </cell>
          <cell r="B41" t="str">
            <v>Dud</v>
          </cell>
          <cell r="C41" t="str">
            <v>Dunedin</v>
          </cell>
          <cell r="D41" t="str">
            <v>Reg</v>
          </cell>
          <cell r="E41" t="str">
            <v>RegCenAt</v>
          </cell>
        </row>
        <row r="42">
          <cell r="A42" t="str">
            <v>NZFI</v>
          </cell>
          <cell r="B42" t="str">
            <v>Fld</v>
          </cell>
          <cell r="C42" t="str">
            <v>Feilding</v>
          </cell>
          <cell r="D42" t="str">
            <v>Reg</v>
          </cell>
          <cell r="E42" t="str">
            <v>RegCenUn</v>
          </cell>
        </row>
        <row r="43">
          <cell r="A43" t="str">
            <v>nzGB</v>
          </cell>
          <cell r="B43" t="str">
            <v>Gbz</v>
          </cell>
          <cell r="C43" t="str">
            <v>GreatBarrier</v>
          </cell>
          <cell r="D43" t="str">
            <v>Reg</v>
          </cell>
          <cell r="E43" t="str">
            <v>RegNorUn</v>
          </cell>
        </row>
        <row r="44">
          <cell r="A44" t="str">
            <v>NZGI</v>
          </cell>
          <cell r="B44" t="str">
            <v>Gar</v>
          </cell>
          <cell r="C44" t="str">
            <v>GardenCity</v>
          </cell>
          <cell r="D44" t="str">
            <v>Reg</v>
          </cell>
          <cell r="E44" t="str">
            <v>RegCenUn</v>
          </cell>
        </row>
        <row r="45">
          <cell r="A45" t="str">
            <v>nzGM</v>
          </cell>
          <cell r="B45" t="str">
            <v>Gmn</v>
          </cell>
          <cell r="C45" t="str">
            <v>Greymouth</v>
          </cell>
          <cell r="D45" t="str">
            <v>Reg</v>
          </cell>
          <cell r="E45" t="str">
            <v>RegCenUn</v>
          </cell>
        </row>
        <row r="46">
          <cell r="A46" t="str">
            <v>nzGS</v>
          </cell>
          <cell r="B46" t="str">
            <v>Gis</v>
          </cell>
          <cell r="C46" t="str">
            <v>Gisborne</v>
          </cell>
          <cell r="D46" t="str">
            <v>Reg</v>
          </cell>
          <cell r="E46" t="str">
            <v>RegNorAt</v>
          </cell>
        </row>
        <row r="47">
          <cell r="A47" t="str">
            <v>nzGY</v>
          </cell>
          <cell r="B47" t="str">
            <v>Gly</v>
          </cell>
          <cell r="C47" t="str">
            <v>Glenorchy</v>
          </cell>
          <cell r="D47" t="str">
            <v>Reg</v>
          </cell>
          <cell r="E47" t="str">
            <v>RegSouUn</v>
          </cell>
        </row>
        <row r="48">
          <cell r="A48" t="str">
            <v>nzHB</v>
          </cell>
          <cell r="B48" t="str">
            <v>Hbv</v>
          </cell>
          <cell r="C48" t="str">
            <v>Hobsonville</v>
          </cell>
          <cell r="D48" t="str">
            <v>Reg</v>
          </cell>
          <cell r="E48" t="str">
            <v>RegNorUn</v>
          </cell>
        </row>
        <row r="49">
          <cell r="A49" t="str">
            <v>nzHK</v>
          </cell>
          <cell r="B49" t="str">
            <v>Hkk</v>
          </cell>
          <cell r="C49" t="str">
            <v>Hokitika</v>
          </cell>
          <cell r="D49" t="str">
            <v>Reg</v>
          </cell>
          <cell r="E49" t="str">
            <v>RegCenUn</v>
          </cell>
        </row>
        <row r="50">
          <cell r="A50" t="str">
            <v>nzHN</v>
          </cell>
          <cell r="B50" t="str">
            <v>Hlz</v>
          </cell>
          <cell r="C50" t="str">
            <v>Hamilton</v>
          </cell>
          <cell r="D50" t="str">
            <v>Reg</v>
          </cell>
          <cell r="E50" t="str">
            <v>RegNorAt</v>
          </cell>
        </row>
        <row r="51">
          <cell r="A51" t="str">
            <v>nzHS</v>
          </cell>
          <cell r="B51" t="str">
            <v>Hst</v>
          </cell>
          <cell r="C51" t="str">
            <v>Hastings</v>
          </cell>
          <cell r="D51" t="str">
            <v>Reg</v>
          </cell>
          <cell r="E51" t="str">
            <v>RegNorUn</v>
          </cell>
        </row>
        <row r="52">
          <cell r="A52" t="str">
            <v>nzIR</v>
          </cell>
          <cell r="B52" t="str">
            <v>Ice</v>
          </cell>
          <cell r="C52" t="str">
            <v>IceRunway,McMurdo</v>
          </cell>
          <cell r="D52" t="str">
            <v>Reg</v>
          </cell>
          <cell r="E52" t="str">
            <v>RegCenUn</v>
          </cell>
        </row>
        <row r="53">
          <cell r="A53" t="str">
            <v>nzKK</v>
          </cell>
          <cell r="B53" t="str">
            <v>Kke</v>
          </cell>
          <cell r="C53" t="str">
            <v>Kerikeri</v>
          </cell>
          <cell r="D53" t="str">
            <v>Reg</v>
          </cell>
          <cell r="E53" t="str">
            <v>RegNorUn</v>
          </cell>
        </row>
        <row r="54">
          <cell r="A54" t="str">
            <v>nzKT</v>
          </cell>
          <cell r="B54" t="str">
            <v>Kat</v>
          </cell>
          <cell r="C54" t="str">
            <v>Kaitaia</v>
          </cell>
          <cell r="D54" t="str">
            <v>Reg</v>
          </cell>
          <cell r="E54" t="str">
            <v>RegNorUn</v>
          </cell>
        </row>
        <row r="55">
          <cell r="A55" t="str">
            <v>nzLX</v>
          </cell>
          <cell r="B55" t="str">
            <v>Alr</v>
          </cell>
          <cell r="C55" t="str">
            <v>Alexandra,Lumsden</v>
          </cell>
          <cell r="D55" t="str">
            <v>Reg</v>
          </cell>
          <cell r="E55" t="str">
            <v>RegSouUn</v>
          </cell>
        </row>
        <row r="56">
          <cell r="A56" t="str">
            <v>nzMC</v>
          </cell>
          <cell r="B56" t="str">
            <v>Mon</v>
          </cell>
          <cell r="C56" t="str">
            <v>MtCook</v>
          </cell>
          <cell r="D56" t="str">
            <v>Reg</v>
          </cell>
          <cell r="E56" t="str">
            <v>RegSouUn</v>
          </cell>
        </row>
        <row r="57">
          <cell r="A57" t="str">
            <v>NZME</v>
          </cell>
          <cell r="B57" t="str">
            <v>Mer</v>
          </cell>
          <cell r="C57" t="str">
            <v>Mercer</v>
          </cell>
          <cell r="D57" t="str">
            <v>Reg</v>
          </cell>
          <cell r="E57" t="str">
            <v>RegNorUn</v>
          </cell>
        </row>
        <row r="58">
          <cell r="A58" t="str">
            <v>nzMF</v>
          </cell>
          <cell r="B58" t="str">
            <v>Mfn</v>
          </cell>
          <cell r="C58" t="str">
            <v>MilfordSound</v>
          </cell>
          <cell r="D58" t="str">
            <v>Reg</v>
          </cell>
          <cell r="E58" t="str">
            <v>RegSouAt</v>
          </cell>
        </row>
        <row r="59">
          <cell r="A59" t="str">
            <v>nzMK</v>
          </cell>
          <cell r="B59" t="str">
            <v>Mzp</v>
          </cell>
          <cell r="C59" t="str">
            <v>Motueka</v>
          </cell>
          <cell r="D59" t="str">
            <v>Reg</v>
          </cell>
          <cell r="E59" t="str">
            <v>RegCenUn</v>
          </cell>
        </row>
        <row r="60">
          <cell r="A60" t="str">
            <v>nzMO</v>
          </cell>
          <cell r="B60" t="str">
            <v>Man</v>
          </cell>
          <cell r="C60" t="str">
            <v>Manapouri</v>
          </cell>
          <cell r="D60" t="str">
            <v>Reg</v>
          </cell>
          <cell r="E60" t="str">
            <v>RegSouUn</v>
          </cell>
        </row>
        <row r="61">
          <cell r="A61" t="str">
            <v>nzMS</v>
          </cell>
          <cell r="B61" t="str">
            <v>Mro</v>
          </cell>
          <cell r="C61" t="str">
            <v>Masterton</v>
          </cell>
          <cell r="D61" t="str">
            <v>Reg</v>
          </cell>
          <cell r="E61" t="str">
            <v>RegCenUn</v>
          </cell>
        </row>
        <row r="62">
          <cell r="A62" t="str">
            <v>nzNP</v>
          </cell>
          <cell r="B62" t="str">
            <v>Npl</v>
          </cell>
          <cell r="C62" t="str">
            <v>NewPlymouth</v>
          </cell>
          <cell r="D62" t="str">
            <v>Reg</v>
          </cell>
          <cell r="E62" t="str">
            <v>RegNorAt</v>
          </cell>
        </row>
        <row r="63">
          <cell r="A63" t="str">
            <v>nzNR</v>
          </cell>
          <cell r="B63" t="str">
            <v>Npe</v>
          </cell>
          <cell r="C63" t="str">
            <v>Napier</v>
          </cell>
          <cell r="D63" t="str">
            <v>Reg</v>
          </cell>
          <cell r="E63" t="str">
            <v>RegNorAt</v>
          </cell>
        </row>
        <row r="64">
          <cell r="A64" t="str">
            <v>nzNS</v>
          </cell>
          <cell r="B64" t="str">
            <v>Nsn</v>
          </cell>
          <cell r="C64" t="str">
            <v>Nelson</v>
          </cell>
          <cell r="D64" t="str">
            <v>Reg</v>
          </cell>
          <cell r="E64" t="str">
            <v>RegCenAt</v>
          </cell>
        </row>
        <row r="65">
          <cell r="A65" t="str">
            <v>nzNV</v>
          </cell>
          <cell r="B65" t="str">
            <v>Ivc</v>
          </cell>
          <cell r="C65" t="str">
            <v>Invercargill</v>
          </cell>
          <cell r="D65" t="str">
            <v>Reg</v>
          </cell>
          <cell r="E65" t="str">
            <v>RegCenAt</v>
          </cell>
        </row>
        <row r="66">
          <cell r="A66" t="str">
            <v>nzOH</v>
          </cell>
          <cell r="B66" t="str">
            <v>Oha</v>
          </cell>
          <cell r="C66" t="str">
            <v>Ohakea</v>
          </cell>
          <cell r="D66" t="str">
            <v>Mil</v>
          </cell>
          <cell r="E66" t="str">
            <v>Mil</v>
          </cell>
        </row>
        <row r="67">
          <cell r="A67" t="str">
            <v>NZOM</v>
          </cell>
          <cell r="B67" t="str">
            <v>Omk</v>
          </cell>
          <cell r="C67" t="str">
            <v>Omaka</v>
          </cell>
          <cell r="D67" t="str">
            <v>Reg</v>
          </cell>
          <cell r="E67" t="str">
            <v>RegCenUn</v>
          </cell>
        </row>
        <row r="68">
          <cell r="A68" t="str">
            <v>nzOU</v>
          </cell>
          <cell r="B68" t="str">
            <v>Oam</v>
          </cell>
          <cell r="C68" t="str">
            <v>Oamaru</v>
          </cell>
          <cell r="D68" t="str">
            <v>Reg</v>
          </cell>
          <cell r="E68" t="str">
            <v>RegCenUn</v>
          </cell>
        </row>
        <row r="69">
          <cell r="A69" t="str">
            <v>nzPG</v>
          </cell>
          <cell r="B69" t="str">
            <v>Peg</v>
          </cell>
          <cell r="C69" t="str">
            <v>PegasusField,McMurdo</v>
          </cell>
          <cell r="D69" t="str">
            <v>Reg</v>
          </cell>
          <cell r="E69" t="str">
            <v>RegCenUn</v>
          </cell>
        </row>
        <row r="70">
          <cell r="A70" t="str">
            <v>nzPM</v>
          </cell>
          <cell r="B70" t="str">
            <v>Pmr</v>
          </cell>
          <cell r="C70" t="str">
            <v>PalmerstonNorth</v>
          </cell>
          <cell r="D70" t="str">
            <v>Reg</v>
          </cell>
          <cell r="E70" t="str">
            <v>RegCenAt</v>
          </cell>
        </row>
        <row r="71">
          <cell r="A71" t="str">
            <v>nzPP</v>
          </cell>
          <cell r="B71" t="str">
            <v>Ppq</v>
          </cell>
          <cell r="C71" t="str">
            <v>Paraparaumu</v>
          </cell>
          <cell r="D71" t="str">
            <v>Reg</v>
          </cell>
          <cell r="E71" t="str">
            <v>RegCenUn</v>
          </cell>
        </row>
        <row r="72">
          <cell r="A72" t="str">
            <v>nzQN</v>
          </cell>
          <cell r="B72" t="str">
            <v>Zqn</v>
          </cell>
          <cell r="C72" t="str">
            <v>Queenstown</v>
          </cell>
          <cell r="D72" t="str">
            <v>Reg</v>
          </cell>
          <cell r="E72" t="str">
            <v>RegSouAt</v>
          </cell>
        </row>
        <row r="73">
          <cell r="A73" t="str">
            <v>nzRO</v>
          </cell>
          <cell r="B73" t="str">
            <v>Rot</v>
          </cell>
          <cell r="C73" t="str">
            <v>Rotorua</v>
          </cell>
          <cell r="D73" t="str">
            <v>Reg</v>
          </cell>
          <cell r="E73" t="str">
            <v>RegNorAt</v>
          </cell>
        </row>
        <row r="74">
          <cell r="A74" t="str">
            <v>nzTB</v>
          </cell>
          <cell r="B74" t="str">
            <v>Tnb</v>
          </cell>
          <cell r="C74" t="str">
            <v>TerraNovaBay,Antarctic</v>
          </cell>
          <cell r="D74" t="str">
            <v>Reg</v>
          </cell>
          <cell r="E74" t="str">
            <v>RegCenUn</v>
          </cell>
        </row>
        <row r="75">
          <cell r="A75" t="str">
            <v>nzTG</v>
          </cell>
          <cell r="B75" t="str">
            <v>Trg</v>
          </cell>
          <cell r="C75" t="str">
            <v>Tauranga</v>
          </cell>
          <cell r="D75" t="str">
            <v>Reg</v>
          </cell>
          <cell r="E75" t="str">
            <v>RegNorAt</v>
          </cell>
        </row>
        <row r="76">
          <cell r="A76" t="str">
            <v>nzTU</v>
          </cell>
          <cell r="B76" t="str">
            <v>Tiu</v>
          </cell>
          <cell r="C76" t="str">
            <v>Timaru</v>
          </cell>
          <cell r="D76" t="str">
            <v>Reg</v>
          </cell>
          <cell r="E76" t="str">
            <v>RegCenUn</v>
          </cell>
        </row>
        <row r="77">
          <cell r="A77" t="str">
            <v>nzTZ</v>
          </cell>
          <cell r="B77" t="str">
            <v>Teu</v>
          </cell>
          <cell r="C77" t="str">
            <v>TeAnau</v>
          </cell>
          <cell r="D77" t="str">
            <v>Reg</v>
          </cell>
          <cell r="E77" t="str">
            <v>RegSouUn</v>
          </cell>
        </row>
        <row r="78">
          <cell r="A78" t="str">
            <v>nzWB</v>
          </cell>
          <cell r="B78" t="str">
            <v>Bhe</v>
          </cell>
          <cell r="C78" t="str">
            <v>Woodbourne</v>
          </cell>
          <cell r="D78" t="str">
            <v>Reg</v>
          </cell>
          <cell r="E78" t="str">
            <v>RegCenAt</v>
          </cell>
        </row>
        <row r="79">
          <cell r="A79" t="str">
            <v>nzWD</v>
          </cell>
          <cell r="B79" t="str">
            <v>Wil</v>
          </cell>
          <cell r="C79" t="str">
            <v>WilliamsField,McMurdo</v>
          </cell>
          <cell r="D79" t="str">
            <v>Reg</v>
          </cell>
          <cell r="E79" t="str">
            <v>RegCenUn</v>
          </cell>
        </row>
        <row r="80">
          <cell r="A80" t="str">
            <v>nzWF</v>
          </cell>
          <cell r="B80" t="str">
            <v>Wka</v>
          </cell>
          <cell r="C80" t="str">
            <v>Wanaka</v>
          </cell>
          <cell r="D80" t="str">
            <v>Reg</v>
          </cell>
          <cell r="E80" t="str">
            <v>RegSouUn</v>
          </cell>
        </row>
        <row r="81">
          <cell r="A81" t="str">
            <v>nzWG</v>
          </cell>
          <cell r="B81" t="str">
            <v>Wgm</v>
          </cell>
          <cell r="C81" t="str">
            <v>Wigram</v>
          </cell>
          <cell r="D81" t="str">
            <v>Reg</v>
          </cell>
          <cell r="E81" t="str">
            <v>RegCenUn</v>
          </cell>
        </row>
        <row r="82">
          <cell r="A82" t="str">
            <v>nzWK</v>
          </cell>
          <cell r="B82" t="str">
            <v>Whk</v>
          </cell>
          <cell r="C82" t="str">
            <v>Whakatane</v>
          </cell>
          <cell r="D82" t="str">
            <v>Reg</v>
          </cell>
          <cell r="E82" t="str">
            <v>RegNorUn</v>
          </cell>
        </row>
        <row r="83">
          <cell r="A83" t="str">
            <v>nzWN</v>
          </cell>
          <cell r="B83" t="str">
            <v>Wlg</v>
          </cell>
          <cell r="C83" t="str">
            <v>Wellington</v>
          </cell>
          <cell r="D83" t="str">
            <v>MTr</v>
          </cell>
          <cell r="E83" t="str">
            <v>MTrAT</v>
          </cell>
        </row>
        <row r="84">
          <cell r="A84" t="str">
            <v>nzWO</v>
          </cell>
          <cell r="B84" t="str">
            <v>Wir</v>
          </cell>
          <cell r="C84" t="str">
            <v>Wairoa</v>
          </cell>
          <cell r="D84" t="str">
            <v>Reg</v>
          </cell>
          <cell r="E84" t="str">
            <v>RegNorUn</v>
          </cell>
        </row>
        <row r="85">
          <cell r="A85" t="str">
            <v>nzWP</v>
          </cell>
          <cell r="B85" t="str">
            <v>Whp</v>
          </cell>
          <cell r="C85" t="str">
            <v>Whenuapai</v>
          </cell>
          <cell r="D85" t="str">
            <v>Mil</v>
          </cell>
          <cell r="E85" t="str">
            <v>Mil</v>
          </cell>
        </row>
        <row r="86">
          <cell r="A86" t="str">
            <v>nzWR</v>
          </cell>
          <cell r="B86" t="str">
            <v>Wre</v>
          </cell>
          <cell r="C86" t="str">
            <v>Whangarei</v>
          </cell>
          <cell r="D86" t="str">
            <v>Reg</v>
          </cell>
          <cell r="E86" t="str">
            <v>RegNorUn</v>
          </cell>
        </row>
        <row r="87">
          <cell r="A87" t="str">
            <v>nzWS</v>
          </cell>
          <cell r="B87" t="str">
            <v>Wsz</v>
          </cell>
          <cell r="C87" t="str">
            <v>Westport</v>
          </cell>
          <cell r="D87" t="str">
            <v>Reg</v>
          </cell>
          <cell r="E87" t="str">
            <v>RegCenUn</v>
          </cell>
        </row>
        <row r="88">
          <cell r="A88" t="str">
            <v>nzWT</v>
          </cell>
          <cell r="B88" t="str">
            <v>Wtz</v>
          </cell>
          <cell r="C88" t="str">
            <v>Whitianga</v>
          </cell>
          <cell r="D88" t="str">
            <v>Reg</v>
          </cell>
          <cell r="E88" t="str">
            <v>RegNorUn</v>
          </cell>
        </row>
        <row r="89">
          <cell r="A89" t="str">
            <v>nzWU</v>
          </cell>
          <cell r="B89" t="str">
            <v>Wag</v>
          </cell>
          <cell r="C89" t="str">
            <v>Wanganui</v>
          </cell>
          <cell r="D89" t="str">
            <v>Reg</v>
          </cell>
          <cell r="E89" t="str">
            <v>RegCenUn</v>
          </cell>
        </row>
        <row r="90">
          <cell r="A90" t="str">
            <v>pgUM</v>
          </cell>
          <cell r="B90" t="str">
            <v>Gum</v>
          </cell>
          <cell r="C90" t="str">
            <v>Guam</v>
          </cell>
          <cell r="D90" t="str">
            <v>Asi</v>
          </cell>
          <cell r="E90" t="str">
            <v>Asia</v>
          </cell>
        </row>
        <row r="91">
          <cell r="A91" t="str">
            <v>phIK</v>
          </cell>
          <cell r="B91" t="str">
            <v>Hik</v>
          </cell>
          <cell r="C91" t="str">
            <v>Hickam,Honolulu</v>
          </cell>
          <cell r="D91" t="str">
            <v>Ame</v>
          </cell>
          <cell r="E91" t="str">
            <v>America</v>
          </cell>
        </row>
        <row r="92">
          <cell r="A92" t="str">
            <v>phKO</v>
          </cell>
          <cell r="B92" t="str">
            <v>Koa</v>
          </cell>
          <cell r="C92" t="str">
            <v>Kona,Hawaii</v>
          </cell>
          <cell r="D92" t="str">
            <v>Ame</v>
          </cell>
          <cell r="E92" t="str">
            <v>America</v>
          </cell>
        </row>
        <row r="93">
          <cell r="A93" t="str">
            <v>phNL</v>
          </cell>
          <cell r="B93" t="str">
            <v>Hnl</v>
          </cell>
          <cell r="C93" t="str">
            <v>Honolulu</v>
          </cell>
          <cell r="D93" t="str">
            <v>Ame</v>
          </cell>
          <cell r="E93" t="str">
            <v>America</v>
          </cell>
        </row>
        <row r="94">
          <cell r="A94" t="str">
            <v>phOG</v>
          </cell>
          <cell r="B94" t="str">
            <v>Ogg</v>
          </cell>
          <cell r="C94" t="str">
            <v>Kahukui,Haiwaii</v>
          </cell>
          <cell r="D94" t="str">
            <v>Ame</v>
          </cell>
          <cell r="E94" t="str">
            <v>America</v>
          </cell>
        </row>
        <row r="95">
          <cell r="A95" t="str">
            <v>phTO</v>
          </cell>
          <cell r="B95" t="str">
            <v>Ito</v>
          </cell>
          <cell r="C95" t="str">
            <v>Hili,Hawaii</v>
          </cell>
          <cell r="D95" t="str">
            <v>Ame</v>
          </cell>
          <cell r="E95" t="str">
            <v>America</v>
          </cell>
        </row>
        <row r="96">
          <cell r="A96" t="str">
            <v>plCH</v>
          </cell>
          <cell r="B96" t="str">
            <v>Cxi</v>
          </cell>
          <cell r="C96" t="str">
            <v>ChristmasIs,Kiribati</v>
          </cell>
          <cell r="D96" t="str">
            <v>Pac</v>
          </cell>
          <cell r="E96" t="str">
            <v>Pacific</v>
          </cell>
        </row>
        <row r="97">
          <cell r="A97" t="str">
            <v>rcTP</v>
          </cell>
          <cell r="B97" t="str">
            <v>Tpe</v>
          </cell>
          <cell r="C97" t="str">
            <v>Taipei,Taiwan</v>
          </cell>
          <cell r="D97" t="str">
            <v>Asi</v>
          </cell>
          <cell r="E97" t="str">
            <v>Asia</v>
          </cell>
        </row>
        <row r="98">
          <cell r="A98" t="str">
            <v>rjAA</v>
          </cell>
          <cell r="B98" t="str">
            <v>Nrt</v>
          </cell>
          <cell r="C98" t="str">
            <v>NaritaTokyo,Japan</v>
          </cell>
          <cell r="D98" t="str">
            <v>Asi</v>
          </cell>
          <cell r="E98" t="str">
            <v>Asia</v>
          </cell>
        </row>
        <row r="99">
          <cell r="A99" t="str">
            <v>rjBB</v>
          </cell>
          <cell r="B99" t="str">
            <v>Kix</v>
          </cell>
          <cell r="C99" t="str">
            <v>KansaiOsaka,Japan</v>
          </cell>
          <cell r="D99" t="str">
            <v>Asi</v>
          </cell>
          <cell r="E99" t="str">
            <v>Asia</v>
          </cell>
        </row>
        <row r="100">
          <cell r="A100" t="str">
            <v>rjCC</v>
          </cell>
          <cell r="B100" t="str">
            <v>Cts</v>
          </cell>
          <cell r="C100" t="str">
            <v>NewChitose,Sapporo</v>
          </cell>
          <cell r="D100" t="str">
            <v>Asi</v>
          </cell>
          <cell r="E100" t="str">
            <v>Asia</v>
          </cell>
        </row>
        <row r="101">
          <cell r="A101" t="str">
            <v>rjCJ</v>
          </cell>
          <cell r="B101" t="str">
            <v>Cts</v>
          </cell>
          <cell r="C101" t="str">
            <v>ChitoseSapporo,Japan</v>
          </cell>
          <cell r="D101" t="str">
            <v>Asi</v>
          </cell>
          <cell r="E101" t="str">
            <v>Asia</v>
          </cell>
        </row>
        <row r="102">
          <cell r="A102" t="str">
            <v>rjFF</v>
          </cell>
          <cell r="B102" t="str">
            <v>Fuk</v>
          </cell>
          <cell r="C102" t="str">
            <v>Fukuoka,Japan</v>
          </cell>
          <cell r="D102" t="str">
            <v>Asi</v>
          </cell>
          <cell r="E102" t="str">
            <v>Asia</v>
          </cell>
        </row>
        <row r="103">
          <cell r="A103" t="str">
            <v>rjFT</v>
          </cell>
          <cell r="B103" t="str">
            <v>Kmj</v>
          </cell>
          <cell r="C103" t="str">
            <v>Kumamoto,Japan</v>
          </cell>
          <cell r="D103" t="str">
            <v>Asi</v>
          </cell>
          <cell r="E103" t="str">
            <v>Asia</v>
          </cell>
        </row>
        <row r="104">
          <cell r="A104" t="str">
            <v>rjNN</v>
          </cell>
          <cell r="B104" t="str">
            <v>Ngo</v>
          </cell>
          <cell r="C104" t="str">
            <v>Nagoya,Japan</v>
          </cell>
          <cell r="D104" t="str">
            <v>Asi</v>
          </cell>
          <cell r="E104" t="str">
            <v>Asia</v>
          </cell>
        </row>
        <row r="105">
          <cell r="A105" t="str">
            <v>rjOA</v>
          </cell>
          <cell r="B105" t="str">
            <v>Hij</v>
          </cell>
          <cell r="C105" t="str">
            <v>Hiroshima,Japan</v>
          </cell>
          <cell r="D105" t="str">
            <v>Asi</v>
          </cell>
          <cell r="E105" t="str">
            <v>Asia</v>
          </cell>
        </row>
        <row r="106">
          <cell r="A106" t="str">
            <v>rjOB</v>
          </cell>
          <cell r="B106" t="str">
            <v>Okj</v>
          </cell>
          <cell r="C106" t="str">
            <v>Okayama,Japan</v>
          </cell>
          <cell r="D106" t="str">
            <v>Asi</v>
          </cell>
          <cell r="E106" t="str">
            <v>Asia</v>
          </cell>
        </row>
        <row r="107">
          <cell r="A107" t="str">
            <v>rjOC</v>
          </cell>
          <cell r="B107" t="str">
            <v>Izo</v>
          </cell>
          <cell r="C107" t="str">
            <v>Izumo,Japan</v>
          </cell>
          <cell r="D107" t="str">
            <v>Asi</v>
          </cell>
          <cell r="E107" t="str">
            <v>Asia</v>
          </cell>
        </row>
        <row r="108">
          <cell r="A108" t="str">
            <v>rjOT</v>
          </cell>
          <cell r="B108" t="str">
            <v>Tak</v>
          </cell>
          <cell r="C108" t="str">
            <v>Takamatsu,Japan</v>
          </cell>
          <cell r="D108" t="str">
            <v>Asi</v>
          </cell>
          <cell r="E108" t="str">
            <v>Asia</v>
          </cell>
        </row>
        <row r="109">
          <cell r="A109" t="str">
            <v>rjSC</v>
          </cell>
          <cell r="B109" t="str">
            <v>Gaj</v>
          </cell>
          <cell r="C109" t="str">
            <v>Yamagata,Japan</v>
          </cell>
          <cell r="D109" t="str">
            <v>Asi</v>
          </cell>
          <cell r="E109" t="str">
            <v>Asia</v>
          </cell>
        </row>
        <row r="110">
          <cell r="A110" t="str">
            <v>rjSF</v>
          </cell>
          <cell r="B110" t="str">
            <v>Fks</v>
          </cell>
          <cell r="C110" t="str">
            <v>Fukushima,Japan</v>
          </cell>
          <cell r="D110" t="str">
            <v>Asi</v>
          </cell>
          <cell r="E110" t="str">
            <v>Asia</v>
          </cell>
        </row>
        <row r="111">
          <cell r="A111" t="str">
            <v>rjSK</v>
          </cell>
          <cell r="B111" t="str">
            <v>Axt</v>
          </cell>
          <cell r="C111" t="str">
            <v>Akita,Japan</v>
          </cell>
          <cell r="D111" t="str">
            <v>Asi</v>
          </cell>
          <cell r="E111" t="str">
            <v>Asia</v>
          </cell>
        </row>
        <row r="112">
          <cell r="A112" t="str">
            <v>rjSS</v>
          </cell>
          <cell r="B112" t="str">
            <v>Sdj</v>
          </cell>
          <cell r="C112" t="str">
            <v>Sendai,Japan</v>
          </cell>
          <cell r="D112" t="str">
            <v>Asi</v>
          </cell>
          <cell r="E112" t="str">
            <v>Asia</v>
          </cell>
        </row>
        <row r="113">
          <cell r="A113" t="str">
            <v>rkSI</v>
          </cell>
          <cell r="B113" t="str">
            <v>Icn</v>
          </cell>
          <cell r="C113" t="str">
            <v>IncheonSeoul,Korea</v>
          </cell>
          <cell r="D113" t="str">
            <v>Asi</v>
          </cell>
          <cell r="E113" t="str">
            <v>Asia</v>
          </cell>
        </row>
        <row r="114">
          <cell r="A114" t="str">
            <v>rkSS</v>
          </cell>
          <cell r="B114" t="str">
            <v>Sel</v>
          </cell>
          <cell r="C114" t="str">
            <v>Seoul,Korea</v>
          </cell>
          <cell r="D114" t="str">
            <v>Asi</v>
          </cell>
          <cell r="E114" t="str">
            <v>Asia</v>
          </cell>
        </row>
        <row r="115">
          <cell r="A115" t="str">
            <v>roAH</v>
          </cell>
          <cell r="B115" t="str">
            <v>Oka</v>
          </cell>
          <cell r="C115" t="str">
            <v>Okinawa</v>
          </cell>
          <cell r="D115" t="str">
            <v>Asi</v>
          </cell>
          <cell r="E115" t="str">
            <v>Asia</v>
          </cell>
        </row>
        <row r="116">
          <cell r="A116" t="str">
            <v>saEZ</v>
          </cell>
          <cell r="B116" t="str">
            <v>Eze</v>
          </cell>
          <cell r="C116" t="str">
            <v>BuenosAiries,Argentina</v>
          </cell>
          <cell r="D116" t="str">
            <v>Ame</v>
          </cell>
          <cell r="E116" t="str">
            <v>America</v>
          </cell>
        </row>
        <row r="117">
          <cell r="A117" t="str">
            <v>saWG</v>
          </cell>
          <cell r="B117" t="str">
            <v>Rgl</v>
          </cell>
          <cell r="C117" t="str">
            <v>RioGallegos,Argentina</v>
          </cell>
          <cell r="D117" t="str">
            <v>Ame</v>
          </cell>
          <cell r="E117" t="str">
            <v>America</v>
          </cell>
        </row>
        <row r="118">
          <cell r="A118" t="str">
            <v>sbGR</v>
          </cell>
          <cell r="B118" t="str">
            <v>Gru</v>
          </cell>
          <cell r="C118" t="str">
            <v>SaoPaulo,Guarulhos</v>
          </cell>
          <cell r="D118" t="str">
            <v>Ame</v>
          </cell>
          <cell r="E118" t="str">
            <v>America</v>
          </cell>
        </row>
        <row r="119">
          <cell r="A119" t="str">
            <v>scEL</v>
          </cell>
          <cell r="B119" t="str">
            <v>Scl</v>
          </cell>
          <cell r="C119" t="str">
            <v>Santiago,Chile</v>
          </cell>
          <cell r="D119" t="str">
            <v>Ame</v>
          </cell>
          <cell r="E119" t="str">
            <v>America</v>
          </cell>
        </row>
        <row r="120">
          <cell r="A120" t="str">
            <v>scIP</v>
          </cell>
          <cell r="B120" t="str">
            <v>Ipc</v>
          </cell>
          <cell r="C120" t="str">
            <v>IslaDePascua,Chile</v>
          </cell>
          <cell r="D120" t="str">
            <v>Ame</v>
          </cell>
          <cell r="E120" t="str">
            <v>America</v>
          </cell>
        </row>
        <row r="121">
          <cell r="A121" t="str">
            <v>ubBB</v>
          </cell>
          <cell r="B121" t="str">
            <v>Gyd</v>
          </cell>
          <cell r="C121" t="str">
            <v>Baku,Azerbaijan</v>
          </cell>
          <cell r="D121" t="str">
            <v>Eur</v>
          </cell>
          <cell r="E121" t="str">
            <v>Europe</v>
          </cell>
        </row>
        <row r="122">
          <cell r="A122" t="str">
            <v>omAA</v>
          </cell>
          <cell r="B122" t="str">
            <v>Auh</v>
          </cell>
          <cell r="C122" t="str">
            <v>AbuDhabi</v>
          </cell>
          <cell r="D122" t="str">
            <v>Eur</v>
          </cell>
          <cell r="E122" t="str">
            <v>Europe</v>
          </cell>
        </row>
        <row r="123">
          <cell r="A123" t="str">
            <v>vbBB</v>
          </cell>
          <cell r="B123" t="str">
            <v>Bom</v>
          </cell>
          <cell r="C123" t="str">
            <v>Mumbai(Bombay)India</v>
          </cell>
          <cell r="D123" t="str">
            <v>Asi</v>
          </cell>
          <cell r="E123" t="str">
            <v>Asia</v>
          </cell>
        </row>
        <row r="124">
          <cell r="A124" t="str">
            <v>vhHH</v>
          </cell>
          <cell r="B124" t="str">
            <v>Hkg</v>
          </cell>
          <cell r="C124" t="str">
            <v>Hongkong</v>
          </cell>
          <cell r="D124" t="str">
            <v>Asi</v>
          </cell>
          <cell r="E124" t="str">
            <v>Asia</v>
          </cell>
        </row>
        <row r="125">
          <cell r="A125" t="str">
            <v>viDP</v>
          </cell>
          <cell r="B125" t="str">
            <v>Del</v>
          </cell>
          <cell r="C125" t="str">
            <v>NewDelhi,India</v>
          </cell>
          <cell r="D125" t="str">
            <v>Asi</v>
          </cell>
          <cell r="E125" t="str">
            <v>Asia</v>
          </cell>
        </row>
        <row r="126">
          <cell r="A126" t="str">
            <v>vtBD</v>
          </cell>
          <cell r="B126" t="str">
            <v>Dmk</v>
          </cell>
          <cell r="C126" t="str">
            <v>BangkokDonMuang</v>
          </cell>
          <cell r="D126" t="str">
            <v>Asi</v>
          </cell>
          <cell r="E126" t="str">
            <v>Asia</v>
          </cell>
        </row>
        <row r="127">
          <cell r="A127" t="str">
            <v>vtBS</v>
          </cell>
          <cell r="B127" t="str">
            <v>Bkk</v>
          </cell>
          <cell r="C127" t="str">
            <v>BangkokSuvarnabhumi</v>
          </cell>
          <cell r="D127" t="str">
            <v>Asi</v>
          </cell>
          <cell r="E127" t="str">
            <v>Asia</v>
          </cell>
        </row>
        <row r="128">
          <cell r="A128" t="str">
            <v>waDD</v>
          </cell>
          <cell r="B128" t="str">
            <v>Dps</v>
          </cell>
          <cell r="C128" t="str">
            <v>DenPasar,Bali</v>
          </cell>
          <cell r="D128" t="str">
            <v>Asi</v>
          </cell>
          <cell r="E128" t="str">
            <v>Asia</v>
          </cell>
        </row>
        <row r="129">
          <cell r="A129" t="str">
            <v>wBSB</v>
          </cell>
          <cell r="B129" t="str">
            <v>Bwn</v>
          </cell>
          <cell r="C129" t="str">
            <v>BandarSeriBgwnBrunei</v>
          </cell>
          <cell r="D129" t="str">
            <v>Asi</v>
          </cell>
          <cell r="E129" t="str">
            <v>Asia</v>
          </cell>
        </row>
        <row r="130">
          <cell r="A130" t="str">
            <v>wiII</v>
          </cell>
          <cell r="B130" t="str">
            <v>Cgk</v>
          </cell>
          <cell r="C130" t="str">
            <v>JakartaSoekarnoHatta</v>
          </cell>
          <cell r="D130" t="str">
            <v>Asi</v>
          </cell>
          <cell r="E130" t="str">
            <v>Asia</v>
          </cell>
        </row>
        <row r="131">
          <cell r="A131" t="str">
            <v>wmKK</v>
          </cell>
          <cell r="B131" t="str">
            <v>Kul</v>
          </cell>
          <cell r="C131" t="str">
            <v>KualaLumpur</v>
          </cell>
          <cell r="D131" t="str">
            <v>Asi</v>
          </cell>
          <cell r="E131" t="str">
            <v>Asia</v>
          </cell>
        </row>
        <row r="132">
          <cell r="A132" t="str">
            <v>wmSA</v>
          </cell>
          <cell r="B132" t="str">
            <v>Szb</v>
          </cell>
          <cell r="C132" t="str">
            <v>Subang,Malaysia</v>
          </cell>
          <cell r="D132" t="str">
            <v>Asi</v>
          </cell>
          <cell r="E132" t="str">
            <v>Asia</v>
          </cell>
        </row>
        <row r="133">
          <cell r="A133" t="str">
            <v>wrRR</v>
          </cell>
          <cell r="B133" t="str">
            <v>Dps</v>
          </cell>
          <cell r="C133" t="str">
            <v>DenPasar,Bali</v>
          </cell>
          <cell r="D133" t="str">
            <v>Asi</v>
          </cell>
          <cell r="E133" t="str">
            <v>Asia</v>
          </cell>
        </row>
        <row r="134">
          <cell r="A134" t="str">
            <v>wsSS</v>
          </cell>
          <cell r="B134" t="str">
            <v>Sin</v>
          </cell>
          <cell r="C134" t="str">
            <v>Singapore,Changi</v>
          </cell>
          <cell r="D134" t="str">
            <v>Asi</v>
          </cell>
          <cell r="E134" t="str">
            <v>Asia</v>
          </cell>
        </row>
        <row r="135">
          <cell r="A135" t="str">
            <v>yAmb</v>
          </cell>
          <cell r="B135" t="str">
            <v>Amb</v>
          </cell>
          <cell r="C135" t="str">
            <v>Amberley,Queensland</v>
          </cell>
          <cell r="D135" t="str">
            <v>Aus</v>
          </cell>
          <cell r="E135" t="str">
            <v>Australia</v>
          </cell>
        </row>
        <row r="136">
          <cell r="A136" t="str">
            <v>ybBN</v>
          </cell>
          <cell r="B136" t="str">
            <v>Bne</v>
          </cell>
          <cell r="C136" t="str">
            <v>Brisbane</v>
          </cell>
          <cell r="D136" t="str">
            <v>Aus</v>
          </cell>
          <cell r="E136" t="str">
            <v>Australia</v>
          </cell>
        </row>
        <row r="137">
          <cell r="A137" t="str">
            <v>ybCG</v>
          </cell>
          <cell r="B137" t="str">
            <v>Ool</v>
          </cell>
          <cell r="C137" t="str">
            <v>Coolangatha</v>
          </cell>
          <cell r="D137" t="str">
            <v>Aus</v>
          </cell>
          <cell r="E137" t="str">
            <v>Australia</v>
          </cell>
        </row>
        <row r="138">
          <cell r="A138" t="str">
            <v>ybCS</v>
          </cell>
          <cell r="B138" t="str">
            <v>Cns</v>
          </cell>
          <cell r="C138" t="str">
            <v>Cairns</v>
          </cell>
          <cell r="D138" t="str">
            <v>Aus</v>
          </cell>
          <cell r="E138" t="str">
            <v>Australia</v>
          </cell>
        </row>
        <row r="139">
          <cell r="A139" t="str">
            <v>ybMC</v>
          </cell>
          <cell r="B139" t="str">
            <v>Mcy</v>
          </cell>
          <cell r="C139" t="str">
            <v>Maroochydore</v>
          </cell>
          <cell r="D139" t="str">
            <v>Aus</v>
          </cell>
          <cell r="E139" t="str">
            <v>Australia</v>
          </cell>
        </row>
        <row r="140">
          <cell r="A140" t="str">
            <v>ylHI</v>
          </cell>
          <cell r="B140" t="str">
            <v>Lhi</v>
          </cell>
          <cell r="C140" t="str">
            <v>LordHoweIsland</v>
          </cell>
          <cell r="D140" t="str">
            <v>Aus</v>
          </cell>
          <cell r="E140" t="str">
            <v>Australia</v>
          </cell>
        </row>
        <row r="141">
          <cell r="A141" t="str">
            <v>ymEn</v>
          </cell>
          <cell r="B141" t="str">
            <v>Meb</v>
          </cell>
          <cell r="C141" t="str">
            <v>Essendon,Melbourne</v>
          </cell>
          <cell r="D141" t="str">
            <v>Aus</v>
          </cell>
          <cell r="E141" t="str">
            <v>Australia</v>
          </cell>
        </row>
        <row r="142">
          <cell r="A142" t="str">
            <v>ymHB</v>
          </cell>
          <cell r="B142" t="str">
            <v>Hba</v>
          </cell>
          <cell r="C142" t="str">
            <v xml:space="preserve">Hobart </v>
          </cell>
          <cell r="D142" t="str">
            <v>Aus</v>
          </cell>
          <cell r="E142" t="str">
            <v>Australia</v>
          </cell>
        </row>
        <row r="143">
          <cell r="A143" t="str">
            <v>ymML</v>
          </cell>
          <cell r="B143" t="str">
            <v>Mel</v>
          </cell>
          <cell r="C143" t="str">
            <v>Melbourne</v>
          </cell>
          <cell r="D143" t="str">
            <v>Aus</v>
          </cell>
          <cell r="E143" t="str">
            <v>Australia</v>
          </cell>
        </row>
        <row r="144">
          <cell r="A144" t="str">
            <v>ypAD</v>
          </cell>
          <cell r="B144" t="str">
            <v>Adl</v>
          </cell>
          <cell r="C144" t="str">
            <v>Adelaide</v>
          </cell>
          <cell r="D144" t="str">
            <v>Aus</v>
          </cell>
          <cell r="E144" t="str">
            <v>Australia</v>
          </cell>
        </row>
        <row r="145">
          <cell r="A145" t="str">
            <v>ypDN</v>
          </cell>
          <cell r="B145" t="str">
            <v>Drw</v>
          </cell>
          <cell r="C145" t="str">
            <v xml:space="preserve">Darwin </v>
          </cell>
          <cell r="D145" t="str">
            <v>Aus</v>
          </cell>
          <cell r="E145" t="str">
            <v>Australia</v>
          </cell>
        </row>
        <row r="146">
          <cell r="A146" t="str">
            <v>ypED</v>
          </cell>
          <cell r="B146" t="str">
            <v>Edb</v>
          </cell>
          <cell r="C146" t="str">
            <v>Edinburgh,RAAF</v>
          </cell>
          <cell r="D146" t="str">
            <v>Aus</v>
          </cell>
          <cell r="E146" t="str">
            <v>Australia</v>
          </cell>
        </row>
        <row r="147">
          <cell r="A147" t="str">
            <v>ypPH</v>
          </cell>
          <cell r="B147" t="str">
            <v>Per</v>
          </cell>
          <cell r="C147" t="str">
            <v>Perth</v>
          </cell>
          <cell r="D147" t="str">
            <v>Aus</v>
          </cell>
          <cell r="E147" t="str">
            <v>Australia</v>
          </cell>
        </row>
        <row r="148">
          <cell r="A148" t="str">
            <v>ysCH</v>
          </cell>
          <cell r="B148" t="str">
            <v>Cfs</v>
          </cell>
          <cell r="C148" t="str">
            <v>CoffsHarbour</v>
          </cell>
          <cell r="D148" t="str">
            <v>Aus</v>
          </cell>
          <cell r="E148" t="str">
            <v>Australia</v>
          </cell>
        </row>
        <row r="149">
          <cell r="A149" t="str">
            <v>ysLH</v>
          </cell>
          <cell r="B149" t="str">
            <v>Ldh</v>
          </cell>
          <cell r="C149" t="str">
            <v>LordHoweIsland</v>
          </cell>
          <cell r="D149" t="str">
            <v>Aus</v>
          </cell>
          <cell r="E149" t="str">
            <v>Australia</v>
          </cell>
        </row>
        <row r="150">
          <cell r="A150" t="str">
            <v>ysNF</v>
          </cell>
          <cell r="B150" t="str">
            <v>Nlk</v>
          </cell>
          <cell r="C150" t="str">
            <v>NorfolkIsland</v>
          </cell>
          <cell r="D150" t="str">
            <v>Aus</v>
          </cell>
          <cell r="E150" t="str">
            <v>Australia</v>
          </cell>
        </row>
        <row r="151">
          <cell r="A151" t="str">
            <v>ysRI</v>
          </cell>
          <cell r="B151" t="str">
            <v>Rcm</v>
          </cell>
          <cell r="C151" t="str">
            <v>Richmond</v>
          </cell>
          <cell r="D151" t="str">
            <v>Aus</v>
          </cell>
          <cell r="E151" t="str">
            <v>Australia</v>
          </cell>
        </row>
        <row r="152">
          <cell r="A152" t="str">
            <v>ysSY</v>
          </cell>
          <cell r="B152" t="str">
            <v>Syd</v>
          </cell>
          <cell r="C152" t="str">
            <v>Sydney</v>
          </cell>
          <cell r="D152" t="str">
            <v>Aus</v>
          </cell>
          <cell r="E152" t="str">
            <v>Australia</v>
          </cell>
        </row>
        <row r="153">
          <cell r="A153" t="str">
            <v>ywLM</v>
          </cell>
          <cell r="B153" t="str">
            <v>Ntl</v>
          </cell>
          <cell r="C153" t="str">
            <v>WilliamTown,Newcastle</v>
          </cell>
          <cell r="D153" t="str">
            <v>Aus</v>
          </cell>
          <cell r="E153" t="str">
            <v>Australia</v>
          </cell>
        </row>
        <row r="154">
          <cell r="A154" t="str">
            <v>yyYY</v>
          </cell>
          <cell r="B154" t="str">
            <v>Yyy</v>
          </cell>
          <cell r="C154" t="str">
            <v>Unknown,Int</v>
          </cell>
          <cell r="D154" t="str">
            <v>Oce</v>
          </cell>
          <cell r="E154" t="str">
            <v>Oce</v>
          </cell>
        </row>
        <row r="155">
          <cell r="A155" t="str">
            <v>zbAA</v>
          </cell>
          <cell r="B155" t="str">
            <v>Pek</v>
          </cell>
          <cell r="C155" t="str">
            <v>Beijing,China</v>
          </cell>
          <cell r="D155" t="str">
            <v>Asi</v>
          </cell>
          <cell r="E155" t="str">
            <v>Asia</v>
          </cell>
        </row>
        <row r="156">
          <cell r="A156" t="str">
            <v>zsPD</v>
          </cell>
          <cell r="B156" t="str">
            <v>Pvg</v>
          </cell>
          <cell r="C156" t="str">
            <v>Shanghai,PuDong</v>
          </cell>
          <cell r="D156" t="str">
            <v>Asi</v>
          </cell>
          <cell r="E156" t="str">
            <v>Asia</v>
          </cell>
        </row>
        <row r="157">
          <cell r="A157" t="str">
            <v>zgGG</v>
          </cell>
          <cell r="B157" t="str">
            <v>Can</v>
          </cell>
          <cell r="C157" t="str">
            <v>Guangzhou,China</v>
          </cell>
          <cell r="D157" t="str">
            <v>Asi</v>
          </cell>
          <cell r="E157" t="str">
            <v>Asia</v>
          </cell>
        </row>
        <row r="158">
          <cell r="A158" t="str">
            <v>zsSS</v>
          </cell>
          <cell r="B158" t="str">
            <v>Sha</v>
          </cell>
          <cell r="C158" t="str">
            <v>Shanghai,Hongqiao</v>
          </cell>
          <cell r="D158" t="str">
            <v>Asi</v>
          </cell>
          <cell r="E158" t="str">
            <v>Asia</v>
          </cell>
        </row>
        <row r="159">
          <cell r="A159" t="str">
            <v>zzZZ</v>
          </cell>
          <cell r="B159" t="str">
            <v>Zzz</v>
          </cell>
          <cell r="C159" t="str">
            <v>Unknown,NZ</v>
          </cell>
          <cell r="D159" t="str">
            <v>Reg</v>
          </cell>
          <cell r="E159" t="str">
            <v>RegCenUn</v>
          </cell>
        </row>
        <row r="160">
          <cell r="A160" t="str">
            <v>Acft</v>
          </cell>
          <cell r="B160">
            <v>130</v>
          </cell>
          <cell r="C160" t="str">
            <v>Acft</v>
          </cell>
          <cell r="D160" t="str">
            <v>Acft</v>
          </cell>
          <cell r="E160" t="str">
            <v>Acft</v>
          </cell>
        </row>
        <row r="161">
          <cell r="A161" t="str">
            <v>Acft</v>
          </cell>
          <cell r="B161">
            <v>141</v>
          </cell>
          <cell r="C161" t="str">
            <v>Acft</v>
          </cell>
          <cell r="D161" t="str">
            <v>Acft</v>
          </cell>
          <cell r="E161" t="str">
            <v>Acft</v>
          </cell>
        </row>
        <row r="162">
          <cell r="A162" t="str">
            <v>Acft</v>
          </cell>
          <cell r="B162">
            <v>146</v>
          </cell>
          <cell r="C162" t="str">
            <v>Acft</v>
          </cell>
          <cell r="D162" t="str">
            <v>Acft</v>
          </cell>
          <cell r="E162" t="str">
            <v>Acft</v>
          </cell>
        </row>
        <row r="163">
          <cell r="A163" t="str">
            <v>Acft</v>
          </cell>
          <cell r="B163">
            <v>310</v>
          </cell>
          <cell r="C163" t="str">
            <v>Acft</v>
          </cell>
          <cell r="D163" t="str">
            <v>Acft</v>
          </cell>
          <cell r="E163" t="str">
            <v>Acft</v>
          </cell>
        </row>
        <row r="164">
          <cell r="A164" t="str">
            <v>Acft</v>
          </cell>
          <cell r="B164">
            <v>320</v>
          </cell>
          <cell r="C164" t="str">
            <v>Acft</v>
          </cell>
          <cell r="D164" t="str">
            <v>Acft</v>
          </cell>
          <cell r="E164" t="str">
            <v>Acft</v>
          </cell>
        </row>
        <row r="165">
          <cell r="A165" t="str">
            <v>Acft</v>
          </cell>
          <cell r="B165" t="str">
            <v>32d</v>
          </cell>
          <cell r="C165" t="str">
            <v>Acft</v>
          </cell>
          <cell r="D165" t="str">
            <v>Acft</v>
          </cell>
          <cell r="E165" t="str">
            <v>Acft</v>
          </cell>
        </row>
        <row r="166">
          <cell r="A166" t="str">
            <v>Acft</v>
          </cell>
          <cell r="B166">
            <v>330</v>
          </cell>
          <cell r="C166" t="str">
            <v>Acft</v>
          </cell>
          <cell r="D166" t="str">
            <v>Acft</v>
          </cell>
          <cell r="E166" t="str">
            <v>Acft</v>
          </cell>
        </row>
        <row r="167">
          <cell r="A167" t="str">
            <v>Acft</v>
          </cell>
          <cell r="B167">
            <v>332</v>
          </cell>
          <cell r="C167" t="str">
            <v>Acft</v>
          </cell>
          <cell r="D167" t="str">
            <v>Acft</v>
          </cell>
          <cell r="E167" t="str">
            <v>Acft</v>
          </cell>
        </row>
        <row r="168">
          <cell r="A168" t="str">
            <v>Acft</v>
          </cell>
          <cell r="B168">
            <v>333</v>
          </cell>
          <cell r="C168" t="str">
            <v>Acft</v>
          </cell>
          <cell r="D168" t="str">
            <v>Acft</v>
          </cell>
          <cell r="E168" t="str">
            <v>Acft</v>
          </cell>
        </row>
        <row r="169">
          <cell r="A169" t="str">
            <v>Acft</v>
          </cell>
          <cell r="B169">
            <v>340</v>
          </cell>
          <cell r="C169" t="str">
            <v>Acft</v>
          </cell>
          <cell r="D169" t="str">
            <v>Acft</v>
          </cell>
          <cell r="E169" t="str">
            <v>Acft</v>
          </cell>
        </row>
        <row r="170">
          <cell r="A170" t="str">
            <v>Acft</v>
          </cell>
          <cell r="B170">
            <v>342</v>
          </cell>
          <cell r="C170" t="str">
            <v>Acft</v>
          </cell>
          <cell r="D170" t="str">
            <v>Acft</v>
          </cell>
          <cell r="E170" t="str">
            <v>Acft</v>
          </cell>
        </row>
        <row r="171">
          <cell r="A171" t="str">
            <v>Acft</v>
          </cell>
          <cell r="B171">
            <v>343</v>
          </cell>
          <cell r="C171" t="str">
            <v>Acft</v>
          </cell>
          <cell r="D171" t="str">
            <v>Acft</v>
          </cell>
          <cell r="E171" t="str">
            <v>Acft</v>
          </cell>
        </row>
        <row r="172">
          <cell r="A172" t="str">
            <v>Acft</v>
          </cell>
          <cell r="B172">
            <v>345</v>
          </cell>
          <cell r="C172" t="str">
            <v>Acft</v>
          </cell>
          <cell r="D172" t="str">
            <v>Acft</v>
          </cell>
          <cell r="E172" t="str">
            <v>Acft</v>
          </cell>
        </row>
        <row r="173">
          <cell r="A173" t="str">
            <v>Acft</v>
          </cell>
          <cell r="B173">
            <v>346</v>
          </cell>
          <cell r="C173" t="str">
            <v>Acft</v>
          </cell>
          <cell r="D173" t="str">
            <v>Acft</v>
          </cell>
          <cell r="E173" t="str">
            <v>Acft</v>
          </cell>
        </row>
        <row r="174">
          <cell r="A174" t="str">
            <v>Acft</v>
          </cell>
          <cell r="B174">
            <v>380</v>
          </cell>
          <cell r="C174" t="str">
            <v>Acft</v>
          </cell>
          <cell r="D174" t="str">
            <v>Acft</v>
          </cell>
          <cell r="E174" t="str">
            <v>Acft</v>
          </cell>
        </row>
        <row r="175">
          <cell r="A175" t="str">
            <v>Acft</v>
          </cell>
          <cell r="B175">
            <v>388</v>
          </cell>
          <cell r="C175" t="str">
            <v>Acft</v>
          </cell>
          <cell r="D175" t="str">
            <v>Acft</v>
          </cell>
          <cell r="E175" t="str">
            <v>Acft</v>
          </cell>
        </row>
        <row r="176">
          <cell r="A176" t="str">
            <v>Acft</v>
          </cell>
          <cell r="B176">
            <v>722</v>
          </cell>
          <cell r="C176" t="str">
            <v>Acft</v>
          </cell>
          <cell r="D176" t="str">
            <v>Acft</v>
          </cell>
          <cell r="E176" t="str">
            <v>Acft</v>
          </cell>
        </row>
        <row r="177">
          <cell r="A177" t="str">
            <v>Acft</v>
          </cell>
          <cell r="B177">
            <v>732</v>
          </cell>
          <cell r="C177" t="str">
            <v>Acft</v>
          </cell>
          <cell r="D177" t="str">
            <v>Acft</v>
          </cell>
          <cell r="E177" t="str">
            <v>Acft</v>
          </cell>
        </row>
        <row r="178">
          <cell r="A178" t="str">
            <v>Acft</v>
          </cell>
          <cell r="B178">
            <v>733</v>
          </cell>
          <cell r="C178" t="str">
            <v>Acft</v>
          </cell>
          <cell r="D178" t="str">
            <v>Acft</v>
          </cell>
          <cell r="E178" t="str">
            <v>Acft</v>
          </cell>
        </row>
        <row r="179">
          <cell r="A179" t="str">
            <v>Acft</v>
          </cell>
          <cell r="B179">
            <v>734</v>
          </cell>
          <cell r="C179" t="str">
            <v>Acft</v>
          </cell>
          <cell r="D179" t="str">
            <v>Acft</v>
          </cell>
          <cell r="E179" t="str">
            <v>Acft</v>
          </cell>
        </row>
        <row r="180">
          <cell r="A180" t="str">
            <v>Acft</v>
          </cell>
          <cell r="B180">
            <v>737</v>
          </cell>
          <cell r="C180" t="str">
            <v>Acft</v>
          </cell>
          <cell r="D180" t="str">
            <v>Acft</v>
          </cell>
          <cell r="E180" t="str">
            <v>Acft</v>
          </cell>
        </row>
        <row r="181">
          <cell r="A181" t="str">
            <v>Acft</v>
          </cell>
          <cell r="B181">
            <v>738</v>
          </cell>
          <cell r="C181" t="str">
            <v>Acft</v>
          </cell>
          <cell r="D181" t="str">
            <v>Acft</v>
          </cell>
          <cell r="E181" t="str">
            <v>Acft</v>
          </cell>
        </row>
        <row r="182">
          <cell r="A182" t="str">
            <v>Acft</v>
          </cell>
          <cell r="B182">
            <v>742</v>
          </cell>
          <cell r="C182" t="str">
            <v>Acft</v>
          </cell>
          <cell r="D182" t="str">
            <v>Acft</v>
          </cell>
          <cell r="E182" t="str">
            <v>Acft</v>
          </cell>
        </row>
        <row r="183">
          <cell r="A183" t="str">
            <v>Acft</v>
          </cell>
          <cell r="B183">
            <v>743</v>
          </cell>
          <cell r="C183" t="str">
            <v>Acft</v>
          </cell>
          <cell r="D183" t="str">
            <v>Acft</v>
          </cell>
          <cell r="E183" t="str">
            <v>Acft</v>
          </cell>
        </row>
        <row r="184">
          <cell r="A184" t="str">
            <v>Acft</v>
          </cell>
          <cell r="B184">
            <v>744</v>
          </cell>
          <cell r="C184" t="str">
            <v>Acft</v>
          </cell>
          <cell r="D184" t="str">
            <v>Acft</v>
          </cell>
          <cell r="E184" t="str">
            <v>Acft</v>
          </cell>
        </row>
        <row r="185">
          <cell r="A185" t="str">
            <v>Acft</v>
          </cell>
          <cell r="B185">
            <v>752</v>
          </cell>
          <cell r="C185" t="str">
            <v>Acft</v>
          </cell>
          <cell r="D185" t="str">
            <v>Acft</v>
          </cell>
          <cell r="E185" t="str">
            <v>Acft</v>
          </cell>
        </row>
        <row r="186">
          <cell r="A186" t="str">
            <v>Acft</v>
          </cell>
          <cell r="B186">
            <v>762</v>
          </cell>
          <cell r="C186" t="str">
            <v>Acft</v>
          </cell>
          <cell r="D186" t="str">
            <v>Acft</v>
          </cell>
          <cell r="E186" t="str">
            <v>Acft</v>
          </cell>
        </row>
        <row r="187">
          <cell r="A187" t="str">
            <v>Acft</v>
          </cell>
          <cell r="B187">
            <v>763</v>
          </cell>
          <cell r="C187" t="str">
            <v>Acft</v>
          </cell>
          <cell r="D187" t="str">
            <v>Acft</v>
          </cell>
          <cell r="E187" t="str">
            <v>Acft</v>
          </cell>
        </row>
        <row r="188">
          <cell r="A188" t="str">
            <v>Acft</v>
          </cell>
          <cell r="B188">
            <v>767</v>
          </cell>
          <cell r="C188" t="str">
            <v>Acft</v>
          </cell>
          <cell r="D188" t="str">
            <v>Acft</v>
          </cell>
          <cell r="E188" t="str">
            <v>Acft</v>
          </cell>
        </row>
        <row r="189">
          <cell r="A189" t="str">
            <v>Acft</v>
          </cell>
          <cell r="B189">
            <v>772</v>
          </cell>
          <cell r="C189" t="str">
            <v>Acft</v>
          </cell>
          <cell r="D189" t="str">
            <v>Acft</v>
          </cell>
          <cell r="E189" t="str">
            <v>Acft</v>
          </cell>
        </row>
        <row r="190">
          <cell r="A190" t="str">
            <v>Acft</v>
          </cell>
          <cell r="B190">
            <v>773</v>
          </cell>
          <cell r="C190" t="str">
            <v>Acft</v>
          </cell>
          <cell r="D190" t="str">
            <v>Acft</v>
          </cell>
          <cell r="E190" t="str">
            <v>Acft</v>
          </cell>
        </row>
        <row r="191">
          <cell r="A191" t="str">
            <v>Acft</v>
          </cell>
          <cell r="B191">
            <v>788</v>
          </cell>
          <cell r="C191" t="str">
            <v>Acft</v>
          </cell>
          <cell r="D191" t="str">
            <v>Acft</v>
          </cell>
          <cell r="E191" t="str">
            <v>Acft</v>
          </cell>
        </row>
        <row r="192">
          <cell r="A192" t="str">
            <v>Acft</v>
          </cell>
          <cell r="B192" t="str">
            <v>77w</v>
          </cell>
          <cell r="C192" t="str">
            <v>Acft</v>
          </cell>
          <cell r="D192" t="str">
            <v>Acft</v>
          </cell>
          <cell r="E192" t="str">
            <v>Acft</v>
          </cell>
        </row>
        <row r="193">
          <cell r="A193" t="str">
            <v>Acft</v>
          </cell>
          <cell r="B193" t="str">
            <v>77L</v>
          </cell>
          <cell r="C193" t="str">
            <v>Acft</v>
          </cell>
          <cell r="D193" t="str">
            <v>Acft</v>
          </cell>
          <cell r="E193" t="str">
            <v>Acft</v>
          </cell>
        </row>
        <row r="194">
          <cell r="A194" t="str">
            <v>Acft</v>
          </cell>
          <cell r="B194">
            <v>777</v>
          </cell>
          <cell r="C194" t="str">
            <v>Acft</v>
          </cell>
          <cell r="D194" t="str">
            <v>Acft</v>
          </cell>
          <cell r="E194" t="str">
            <v>Acft</v>
          </cell>
        </row>
        <row r="195">
          <cell r="A195" t="str">
            <v>Acft</v>
          </cell>
          <cell r="B195" t="str">
            <v>72F</v>
          </cell>
          <cell r="C195" t="str">
            <v>Acft</v>
          </cell>
          <cell r="D195" t="str">
            <v>Acft</v>
          </cell>
          <cell r="E195" t="str">
            <v>Acft</v>
          </cell>
        </row>
        <row r="196">
          <cell r="A196" t="str">
            <v>Acft</v>
          </cell>
          <cell r="B196" t="str">
            <v>73G</v>
          </cell>
          <cell r="C196" t="str">
            <v>Acft</v>
          </cell>
          <cell r="D196" t="str">
            <v>Acft</v>
          </cell>
          <cell r="E196" t="str">
            <v>Acft</v>
          </cell>
        </row>
        <row r="197">
          <cell r="A197" t="str">
            <v>Acft</v>
          </cell>
          <cell r="B197" t="str">
            <v>73H</v>
          </cell>
          <cell r="C197" t="str">
            <v>Acft</v>
          </cell>
          <cell r="D197" t="str">
            <v>Acft</v>
          </cell>
          <cell r="E197" t="str">
            <v>Acft</v>
          </cell>
        </row>
        <row r="198">
          <cell r="A198" t="str">
            <v>Acft</v>
          </cell>
          <cell r="B198" t="str">
            <v>74F</v>
          </cell>
          <cell r="C198" t="str">
            <v>Acft</v>
          </cell>
          <cell r="D198" t="str">
            <v>Acft</v>
          </cell>
          <cell r="E198" t="str">
            <v>Acft</v>
          </cell>
        </row>
        <row r="199">
          <cell r="A199" t="str">
            <v>Acft</v>
          </cell>
          <cell r="B199" t="str">
            <v>74Y</v>
          </cell>
          <cell r="C199" t="str">
            <v>Acft</v>
          </cell>
          <cell r="D199" t="str">
            <v>Acft</v>
          </cell>
          <cell r="E199" t="str">
            <v>Acft</v>
          </cell>
        </row>
        <row r="200">
          <cell r="A200" t="str">
            <v>Acft</v>
          </cell>
          <cell r="B200" t="str">
            <v>At7</v>
          </cell>
          <cell r="C200" t="str">
            <v>Acft</v>
          </cell>
          <cell r="D200" t="str">
            <v>Acft</v>
          </cell>
          <cell r="E200" t="str">
            <v>Acft</v>
          </cell>
        </row>
        <row r="201">
          <cell r="A201" t="str">
            <v>Acft</v>
          </cell>
          <cell r="B201" t="str">
            <v>Atr</v>
          </cell>
          <cell r="C201" t="str">
            <v>Acft</v>
          </cell>
          <cell r="D201" t="str">
            <v>Acft</v>
          </cell>
          <cell r="E201" t="str">
            <v>Acft</v>
          </cell>
        </row>
        <row r="202">
          <cell r="A202" t="str">
            <v>Acft</v>
          </cell>
          <cell r="B202" t="str">
            <v>Bandit</v>
          </cell>
          <cell r="C202" t="str">
            <v>Acft</v>
          </cell>
          <cell r="D202" t="str">
            <v>Acft</v>
          </cell>
          <cell r="E202" t="str">
            <v>Acft</v>
          </cell>
        </row>
        <row r="203">
          <cell r="A203" t="str">
            <v>Acft</v>
          </cell>
          <cell r="B203" t="str">
            <v>Beh</v>
          </cell>
          <cell r="C203" t="str">
            <v>Acft</v>
          </cell>
          <cell r="D203" t="str">
            <v>Acft</v>
          </cell>
          <cell r="E203" t="str">
            <v>Acft</v>
          </cell>
        </row>
        <row r="204">
          <cell r="A204" t="str">
            <v>Acft</v>
          </cell>
          <cell r="B204" t="str">
            <v>Bes</v>
          </cell>
          <cell r="C204" t="str">
            <v>Acft</v>
          </cell>
          <cell r="D204" t="str">
            <v>Acft</v>
          </cell>
          <cell r="E204" t="str">
            <v>Acft</v>
          </cell>
        </row>
        <row r="205">
          <cell r="A205" t="str">
            <v>Acft</v>
          </cell>
          <cell r="B205" t="str">
            <v>C17</v>
          </cell>
          <cell r="C205" t="str">
            <v>Acft</v>
          </cell>
          <cell r="D205" t="str">
            <v>Acft</v>
          </cell>
          <cell r="E205" t="str">
            <v>Acft</v>
          </cell>
        </row>
        <row r="206">
          <cell r="A206" t="str">
            <v>Acft</v>
          </cell>
          <cell r="B206" t="str">
            <v>Cv5</v>
          </cell>
          <cell r="C206" t="str">
            <v>Acft</v>
          </cell>
          <cell r="D206" t="str">
            <v>Acft</v>
          </cell>
          <cell r="E206" t="str">
            <v>Acft</v>
          </cell>
        </row>
        <row r="207">
          <cell r="A207" t="str">
            <v>Acft</v>
          </cell>
          <cell r="B207" t="str">
            <v>Dc8</v>
          </cell>
          <cell r="C207" t="str">
            <v>Acft</v>
          </cell>
          <cell r="D207" t="str">
            <v>Acft</v>
          </cell>
          <cell r="E207" t="str">
            <v>Acft</v>
          </cell>
        </row>
        <row r="208">
          <cell r="A208" t="str">
            <v>Acft</v>
          </cell>
          <cell r="B208" t="str">
            <v>Dh1</v>
          </cell>
          <cell r="C208" t="str">
            <v>Acft</v>
          </cell>
          <cell r="D208" t="str">
            <v>Acft</v>
          </cell>
          <cell r="E208" t="str">
            <v>Acft</v>
          </cell>
        </row>
        <row r="209">
          <cell r="A209" t="str">
            <v>Acft</v>
          </cell>
          <cell r="B209" t="str">
            <v>Dh3</v>
          </cell>
          <cell r="C209" t="str">
            <v>Acft</v>
          </cell>
          <cell r="D209" t="str">
            <v>Acft</v>
          </cell>
          <cell r="E209" t="str">
            <v>Acft</v>
          </cell>
        </row>
        <row r="210">
          <cell r="A210" t="str">
            <v>Acft</v>
          </cell>
          <cell r="B210" t="str">
            <v>Dh8</v>
          </cell>
          <cell r="C210" t="str">
            <v>AirNelson-use..</v>
          </cell>
          <cell r="D210" t="str">
            <v>Acft</v>
          </cell>
          <cell r="E210" t="str">
            <v>Acft</v>
          </cell>
        </row>
        <row r="211">
          <cell r="A211" t="str">
            <v>Acft</v>
          </cell>
          <cell r="B211" t="str">
            <v>Emb</v>
          </cell>
          <cell r="C211" t="str">
            <v>Acft</v>
          </cell>
          <cell r="D211" t="str">
            <v>Acft</v>
          </cell>
          <cell r="E211" t="str">
            <v>Acft</v>
          </cell>
        </row>
        <row r="212">
          <cell r="A212" t="str">
            <v>Acft</v>
          </cell>
          <cell r="B212" t="str">
            <v>Exm</v>
          </cell>
          <cell r="C212" t="str">
            <v>Acft</v>
          </cell>
          <cell r="D212" t="str">
            <v>Acft</v>
          </cell>
          <cell r="E212" t="str">
            <v>Acft</v>
          </cell>
        </row>
        <row r="213">
          <cell r="A213" t="str">
            <v>Acft</v>
          </cell>
          <cell r="B213" t="str">
            <v>F27</v>
          </cell>
          <cell r="C213" t="str">
            <v>Acft</v>
          </cell>
          <cell r="D213" t="str">
            <v>Acft</v>
          </cell>
          <cell r="E213" t="str">
            <v>Acft</v>
          </cell>
        </row>
        <row r="214">
          <cell r="A214" t="str">
            <v>Acft</v>
          </cell>
          <cell r="B214" t="str">
            <v>J31</v>
          </cell>
          <cell r="C214" t="str">
            <v>Acft</v>
          </cell>
          <cell r="D214" t="str">
            <v>Acft</v>
          </cell>
          <cell r="E214" t="str">
            <v>Acft</v>
          </cell>
        </row>
        <row r="215">
          <cell r="A215" t="str">
            <v>Acft</v>
          </cell>
          <cell r="B215" t="str">
            <v>J32</v>
          </cell>
          <cell r="C215" t="str">
            <v>Acft</v>
          </cell>
          <cell r="D215" t="str">
            <v>Acft</v>
          </cell>
          <cell r="E215" t="str">
            <v>Acft</v>
          </cell>
        </row>
        <row r="216">
          <cell r="A216" t="str">
            <v>Acft</v>
          </cell>
          <cell r="B216" t="str">
            <v>J41</v>
          </cell>
          <cell r="C216" t="str">
            <v>Acft</v>
          </cell>
          <cell r="D216" t="str">
            <v>Acft</v>
          </cell>
          <cell r="E216" t="str">
            <v>Acft</v>
          </cell>
        </row>
        <row r="217">
          <cell r="A217" t="str">
            <v>Acft</v>
          </cell>
          <cell r="B217" t="str">
            <v>m11</v>
          </cell>
          <cell r="C217" t="str">
            <v>Acft</v>
          </cell>
          <cell r="D217" t="str">
            <v>Acft</v>
          </cell>
          <cell r="E217" t="str">
            <v>Acft</v>
          </cell>
        </row>
        <row r="218">
          <cell r="A218" t="str">
            <v>Acft</v>
          </cell>
          <cell r="B218" t="str">
            <v>Met</v>
          </cell>
          <cell r="C218" t="str">
            <v>metro</v>
          </cell>
          <cell r="D218" t="str">
            <v>Acft</v>
          </cell>
          <cell r="E218" t="str">
            <v>Acft</v>
          </cell>
        </row>
        <row r="219">
          <cell r="A219" t="str">
            <v>Acft</v>
          </cell>
          <cell r="B219" t="str">
            <v>Pa31</v>
          </cell>
          <cell r="C219" t="str">
            <v>Acft</v>
          </cell>
          <cell r="D219" t="str">
            <v>Acft</v>
          </cell>
          <cell r="E219" t="str">
            <v>Acft</v>
          </cell>
        </row>
        <row r="220">
          <cell r="A220" t="str">
            <v>Acft</v>
          </cell>
          <cell r="B220" t="str">
            <v>Pgm</v>
          </cell>
          <cell r="C220" t="str">
            <v>Acft</v>
          </cell>
          <cell r="D220" t="str">
            <v>Acft</v>
          </cell>
          <cell r="E220" t="str">
            <v>Acft</v>
          </cell>
        </row>
        <row r="221">
          <cell r="A221" t="str">
            <v>Acft</v>
          </cell>
          <cell r="B221" t="str">
            <v>Saab</v>
          </cell>
          <cell r="C221" t="str">
            <v>Acft</v>
          </cell>
          <cell r="D221" t="str">
            <v>Acft</v>
          </cell>
          <cell r="E221" t="str">
            <v>Acft</v>
          </cell>
        </row>
        <row r="222">
          <cell r="A222" t="str">
            <v>Acft</v>
          </cell>
          <cell r="B222" t="str">
            <v>Sf3</v>
          </cell>
          <cell r="C222" t="str">
            <v>Acft</v>
          </cell>
          <cell r="D222" t="str">
            <v>Acft</v>
          </cell>
          <cell r="E222" t="str">
            <v>Acft</v>
          </cell>
        </row>
        <row r="223">
          <cell r="A223" t="str">
            <v>Acft</v>
          </cell>
          <cell r="B223" t="str">
            <v>Swm</v>
          </cell>
          <cell r="C223" t="str">
            <v>Acft</v>
          </cell>
          <cell r="D223" t="str">
            <v>Acft</v>
          </cell>
          <cell r="E223" t="str">
            <v>Acft</v>
          </cell>
        </row>
        <row r="224">
          <cell r="A224" t="str">
            <v>Acft</v>
          </cell>
          <cell r="B224" t="str">
            <v>Zzz</v>
          </cell>
          <cell r="C224" t="str">
            <v>Acft</v>
          </cell>
          <cell r="D224" t="str">
            <v>Acft</v>
          </cell>
          <cell r="E224" t="str">
            <v>Acft</v>
          </cell>
        </row>
      </sheetData>
      <sheetData sheetId="2"/>
      <sheetData sheetId="3">
        <row r="1">
          <cell r="A1" t="str">
            <v>DebtAcft</v>
          </cell>
          <cell r="B1" t="str">
            <v>Debtor</v>
          </cell>
          <cell r="C1" t="str">
            <v>Customer</v>
          </cell>
          <cell r="D1" t="str">
            <v>Acft</v>
          </cell>
          <cell r="E1" t="str">
            <v>AcGrp</v>
          </cell>
          <cell r="F1" t="str">
            <v>AcftWt</v>
          </cell>
          <cell r="G1" t="str">
            <v>OCS</v>
          </cell>
          <cell r="H1" t="str">
            <v>Pax</v>
          </cell>
          <cell r="I1" t="str">
            <v>Len</v>
          </cell>
          <cell r="J1" t="str">
            <v>Notes</v>
          </cell>
        </row>
        <row r="2">
          <cell r="A2" t="str">
            <v>100001A320</v>
          </cell>
          <cell r="B2">
            <v>100001</v>
          </cell>
          <cell r="C2" t="str">
            <v>AirNZNat</v>
          </cell>
          <cell r="D2" t="str">
            <v>A320</v>
          </cell>
          <cell r="E2" t="str">
            <v>Jet</v>
          </cell>
          <cell r="F2">
            <v>77000</v>
          </cell>
          <cell r="G2" t="str">
            <v>.</v>
          </cell>
          <cell r="H2">
            <v>152</v>
          </cell>
          <cell r="I2">
            <v>4</v>
          </cell>
          <cell r="J2" t="str">
            <v>Tasman,Pacific</v>
          </cell>
        </row>
        <row r="3">
          <cell r="A3" t="str">
            <v>100001A32d</v>
          </cell>
          <cell r="B3">
            <v>100001</v>
          </cell>
          <cell r="C3" t="str">
            <v>AirNZNat</v>
          </cell>
          <cell r="D3" t="str">
            <v>A32d</v>
          </cell>
          <cell r="E3" t="str">
            <v>Jet</v>
          </cell>
          <cell r="F3">
            <v>71500</v>
          </cell>
          <cell r="G3" t="str">
            <v>.</v>
          </cell>
          <cell r="H3">
            <v>152</v>
          </cell>
          <cell r="I3">
            <v>4</v>
          </cell>
          <cell r="J3" t="str">
            <v>Domestic</v>
          </cell>
        </row>
        <row r="4">
          <cell r="A4" t="str">
            <v>100001At72</v>
          </cell>
          <cell r="B4">
            <v>100001</v>
          </cell>
          <cell r="C4" t="str">
            <v>AirNZNat</v>
          </cell>
          <cell r="D4" t="str">
            <v>At72</v>
          </cell>
          <cell r="E4" t="str">
            <v>Turboprop</v>
          </cell>
          <cell r="F4">
            <v>22000</v>
          </cell>
          <cell r="G4" t="str">
            <v>.</v>
          </cell>
          <cell r="H4">
            <v>68</v>
          </cell>
          <cell r="I4">
            <v>4</v>
          </cell>
          <cell r="J4" t="str">
            <v>x</v>
          </cell>
        </row>
        <row r="5">
          <cell r="A5" t="str">
            <v>100001B463</v>
          </cell>
          <cell r="B5">
            <v>100001</v>
          </cell>
          <cell r="C5" t="str">
            <v>AirNZNat</v>
          </cell>
          <cell r="D5" t="str">
            <v>B463</v>
          </cell>
          <cell r="E5" t="str">
            <v>Jet</v>
          </cell>
          <cell r="F5">
            <v>40000</v>
          </cell>
          <cell r="G5" t="str">
            <v>.</v>
          </cell>
          <cell r="H5">
            <v>100</v>
          </cell>
          <cell r="I5">
            <v>4</v>
          </cell>
          <cell r="J5" t="str">
            <v>x</v>
          </cell>
        </row>
        <row r="6">
          <cell r="A6" t="str">
            <v>100001B732</v>
          </cell>
          <cell r="B6">
            <v>100001</v>
          </cell>
          <cell r="C6" t="str">
            <v>AirNZNat</v>
          </cell>
          <cell r="D6" t="str">
            <v>B732</v>
          </cell>
          <cell r="E6" t="str">
            <v>Jet</v>
          </cell>
          <cell r="F6">
            <v>49000</v>
          </cell>
          <cell r="G6" t="str">
            <v>.</v>
          </cell>
          <cell r="H6">
            <v>96</v>
          </cell>
          <cell r="I6">
            <v>4</v>
          </cell>
          <cell r="J6" t="str">
            <v>x</v>
          </cell>
        </row>
        <row r="7">
          <cell r="A7" t="str">
            <v>100001B733</v>
          </cell>
          <cell r="B7">
            <v>100001</v>
          </cell>
          <cell r="C7" t="str">
            <v>AirNZNat</v>
          </cell>
          <cell r="D7" t="str">
            <v>B733</v>
          </cell>
          <cell r="E7" t="str">
            <v>Jet</v>
          </cell>
          <cell r="F7">
            <v>56500</v>
          </cell>
          <cell r="G7" t="str">
            <v>.</v>
          </cell>
          <cell r="H7">
            <v>136</v>
          </cell>
          <cell r="I7">
            <v>4</v>
          </cell>
          <cell r="J7" t="str">
            <v xml:space="preserve">Atdb Bug= 63T </v>
          </cell>
        </row>
        <row r="8">
          <cell r="A8" t="str">
            <v>100001B73Q</v>
          </cell>
          <cell r="B8">
            <v>100001</v>
          </cell>
          <cell r="C8" t="str">
            <v>AirNZNat</v>
          </cell>
          <cell r="D8" t="str">
            <v>B73Q</v>
          </cell>
          <cell r="E8" t="str">
            <v>Jet</v>
          </cell>
          <cell r="F8">
            <v>53100</v>
          </cell>
          <cell r="G8" t="str">
            <v>.</v>
          </cell>
          <cell r="H8">
            <v>136</v>
          </cell>
          <cell r="I8">
            <v>4</v>
          </cell>
          <cell r="J8" t="str">
            <v>x</v>
          </cell>
        </row>
        <row r="9">
          <cell r="A9" t="str">
            <v>100001B742</v>
          </cell>
          <cell r="B9">
            <v>100001</v>
          </cell>
          <cell r="C9" t="str">
            <v>AirNZNat</v>
          </cell>
          <cell r="D9" t="str">
            <v>B742</v>
          </cell>
          <cell r="E9" t="str">
            <v>Jet</v>
          </cell>
          <cell r="F9">
            <v>378000</v>
          </cell>
          <cell r="G9" t="str">
            <v>.</v>
          </cell>
          <cell r="H9">
            <v>408</v>
          </cell>
          <cell r="I9">
            <v>4</v>
          </cell>
          <cell r="J9" t="str">
            <v>x</v>
          </cell>
        </row>
        <row r="10">
          <cell r="A10" t="str">
            <v>100001B744</v>
          </cell>
          <cell r="B10">
            <v>100001</v>
          </cell>
          <cell r="C10" t="str">
            <v>AirNZNat</v>
          </cell>
          <cell r="D10" t="str">
            <v>B744</v>
          </cell>
          <cell r="E10" t="str">
            <v>Jet</v>
          </cell>
          <cell r="F10">
            <v>397000</v>
          </cell>
          <cell r="G10" t="str">
            <v>.</v>
          </cell>
          <cell r="H10">
            <v>392</v>
          </cell>
          <cell r="I10">
            <v>4</v>
          </cell>
          <cell r="J10" t="str">
            <v>Use Both 378 &amp; 397T</v>
          </cell>
        </row>
        <row r="11">
          <cell r="A11" t="str">
            <v>100001B762</v>
          </cell>
          <cell r="B11">
            <v>100001</v>
          </cell>
          <cell r="C11" t="str">
            <v>AirNZNat</v>
          </cell>
          <cell r="D11" t="str">
            <v>B762</v>
          </cell>
          <cell r="E11" t="str">
            <v>Jet</v>
          </cell>
          <cell r="F11">
            <v>153000</v>
          </cell>
          <cell r="G11" t="str">
            <v>.</v>
          </cell>
          <cell r="H11">
            <v>195</v>
          </cell>
          <cell r="I11">
            <v>4</v>
          </cell>
          <cell r="J11" t="str">
            <v>was 156t</v>
          </cell>
        </row>
        <row r="12">
          <cell r="A12" t="str">
            <v>100001B763</v>
          </cell>
          <cell r="B12">
            <v>100001</v>
          </cell>
          <cell r="C12" t="str">
            <v>AirNZNat</v>
          </cell>
          <cell r="D12" t="str">
            <v>B763</v>
          </cell>
          <cell r="E12" t="str">
            <v>Jet</v>
          </cell>
          <cell r="F12">
            <v>186000</v>
          </cell>
          <cell r="G12" t="str">
            <v>.</v>
          </cell>
          <cell r="H12">
            <v>234</v>
          </cell>
          <cell r="I12">
            <v>4</v>
          </cell>
          <cell r="J12" t="str">
            <v>Both 185 &amp; 187</v>
          </cell>
        </row>
        <row r="13">
          <cell r="A13" t="str">
            <v>100001B772</v>
          </cell>
          <cell r="B13">
            <v>100001</v>
          </cell>
          <cell r="C13" t="str">
            <v>AirNZNat</v>
          </cell>
          <cell r="D13" t="str">
            <v>B772</v>
          </cell>
          <cell r="E13" t="str">
            <v>Jet</v>
          </cell>
          <cell r="F13">
            <v>297600</v>
          </cell>
          <cell r="G13" t="str">
            <v>.</v>
          </cell>
          <cell r="H13">
            <v>313</v>
          </cell>
          <cell r="I13">
            <v>4</v>
          </cell>
          <cell r="J13" t="str">
            <v>Fix 6dec05</v>
          </cell>
        </row>
        <row r="14">
          <cell r="A14" t="str">
            <v>100001B77x</v>
          </cell>
          <cell r="B14">
            <v>100001</v>
          </cell>
          <cell r="C14" t="str">
            <v>AirNZNat</v>
          </cell>
          <cell r="D14" t="str">
            <v>B77x</v>
          </cell>
          <cell r="E14" t="str">
            <v>Jet</v>
          </cell>
          <cell r="F14">
            <v>297600</v>
          </cell>
          <cell r="G14" t="str">
            <v>Y</v>
          </cell>
          <cell r="H14">
            <v>313</v>
          </cell>
          <cell r="I14">
            <v>4</v>
          </cell>
          <cell r="J14" t="str">
            <v>Fix 6dec05</v>
          </cell>
        </row>
        <row r="15">
          <cell r="A15" t="str">
            <v>100001Ba46</v>
          </cell>
          <cell r="B15">
            <v>100001</v>
          </cell>
          <cell r="C15" t="str">
            <v>AirNZNat</v>
          </cell>
          <cell r="D15" t="str">
            <v>Ba46</v>
          </cell>
          <cell r="E15" t="str">
            <v>Jet</v>
          </cell>
          <cell r="F15">
            <v>40000</v>
          </cell>
          <cell r="G15" t="str">
            <v>.</v>
          </cell>
          <cell r="H15">
            <v>85</v>
          </cell>
          <cell r="I15">
            <v>4</v>
          </cell>
          <cell r="J15" t="str">
            <v>x</v>
          </cell>
        </row>
        <row r="16">
          <cell r="A16" t="str">
            <v>100001C130</v>
          </cell>
          <cell r="B16">
            <v>100001</v>
          </cell>
          <cell r="C16" t="str">
            <v>AirNZNat</v>
          </cell>
          <cell r="D16" t="str">
            <v>C130</v>
          </cell>
          <cell r="E16" t="str">
            <v>Turboprop</v>
          </cell>
          <cell r="F16">
            <v>70100</v>
          </cell>
          <cell r="G16" t="str">
            <v>.</v>
          </cell>
          <cell r="H16">
            <v>138</v>
          </cell>
          <cell r="I16">
            <v>4</v>
          </cell>
          <cell r="J16" t="str">
            <v>add 5jun07</v>
          </cell>
        </row>
        <row r="17">
          <cell r="A17" t="str">
            <v>100001Zzz</v>
          </cell>
          <cell r="B17">
            <v>100001</v>
          </cell>
          <cell r="C17" t="str">
            <v>AirNZNat</v>
          </cell>
          <cell r="D17" t="str">
            <v>Zzz</v>
          </cell>
          <cell r="E17" t="str">
            <v>Turboprop</v>
          </cell>
          <cell r="F17">
            <v>30000</v>
          </cell>
          <cell r="G17" t="str">
            <v>.</v>
          </cell>
          <cell r="H17">
            <v>60</v>
          </cell>
          <cell r="I17">
            <v>3</v>
          </cell>
          <cell r="J17" t="str">
            <v>Keep for Rhs Pivot</v>
          </cell>
        </row>
        <row r="18">
          <cell r="A18" t="str">
            <v>100002A320</v>
          </cell>
          <cell r="B18">
            <v>100002</v>
          </cell>
          <cell r="C18" t="str">
            <v>AirNZInt</v>
          </cell>
          <cell r="D18" t="str">
            <v>A320</v>
          </cell>
          <cell r="E18" t="str">
            <v>Jet</v>
          </cell>
          <cell r="F18">
            <v>77000</v>
          </cell>
          <cell r="G18" t="str">
            <v>.</v>
          </cell>
          <cell r="H18">
            <v>152</v>
          </cell>
          <cell r="I18">
            <v>4</v>
          </cell>
          <cell r="J18" t="str">
            <v>x</v>
          </cell>
        </row>
        <row r="19">
          <cell r="A19" t="str">
            <v>100002A330</v>
          </cell>
          <cell r="B19">
            <v>100002</v>
          </cell>
          <cell r="C19" t="str">
            <v>AirNZInt</v>
          </cell>
          <cell r="D19" t="str">
            <v>A330</v>
          </cell>
          <cell r="E19" t="str">
            <v>Jet</v>
          </cell>
          <cell r="F19">
            <v>212000</v>
          </cell>
          <cell r="G19" t="str">
            <v>.</v>
          </cell>
          <cell r="H19">
            <v>253</v>
          </cell>
          <cell r="I19">
            <v>4</v>
          </cell>
          <cell r="J19" t="str">
            <v>x</v>
          </cell>
        </row>
        <row r="20">
          <cell r="A20" t="str">
            <v>100002A343</v>
          </cell>
          <cell r="B20">
            <v>100002</v>
          </cell>
          <cell r="C20" t="str">
            <v>AirNZInt</v>
          </cell>
          <cell r="D20" t="str">
            <v>A343</v>
          </cell>
          <cell r="E20" t="str">
            <v>Jet</v>
          </cell>
          <cell r="F20">
            <v>275000</v>
          </cell>
          <cell r="G20" t="str">
            <v>.</v>
          </cell>
          <cell r="H20">
            <v>295</v>
          </cell>
          <cell r="I20">
            <v>4</v>
          </cell>
          <cell r="J20" t="str">
            <v>x</v>
          </cell>
        </row>
        <row r="21">
          <cell r="A21" t="str">
            <v>100002B732</v>
          </cell>
          <cell r="B21">
            <v>100002</v>
          </cell>
          <cell r="C21" t="str">
            <v>AirNZInt</v>
          </cell>
          <cell r="D21" t="str">
            <v>B732</v>
          </cell>
          <cell r="E21" t="str">
            <v>Jet</v>
          </cell>
          <cell r="F21">
            <v>54100</v>
          </cell>
          <cell r="G21" t="str">
            <v>.</v>
          </cell>
          <cell r="H21">
            <v>96</v>
          </cell>
          <cell r="I21">
            <v>4</v>
          </cell>
          <cell r="J21" t="str">
            <v>Both 53 &amp; 55T</v>
          </cell>
        </row>
        <row r="22">
          <cell r="A22" t="str">
            <v>100002B733</v>
          </cell>
          <cell r="B22">
            <v>100002</v>
          </cell>
          <cell r="C22" t="str">
            <v>AirNZInt</v>
          </cell>
          <cell r="D22" t="str">
            <v>B733</v>
          </cell>
          <cell r="E22" t="str">
            <v>Jet</v>
          </cell>
          <cell r="F22">
            <v>62800</v>
          </cell>
          <cell r="G22" t="str">
            <v>.</v>
          </cell>
          <cell r="H22">
            <v>136</v>
          </cell>
          <cell r="I22">
            <v>4</v>
          </cell>
          <cell r="J22" t="str">
            <v>Was 61236</v>
          </cell>
        </row>
        <row r="23">
          <cell r="A23" t="str">
            <v>100002B73Q</v>
          </cell>
          <cell r="B23">
            <v>100002</v>
          </cell>
          <cell r="C23" t="str">
            <v>AirNZInt</v>
          </cell>
          <cell r="D23" t="str">
            <v>B73Q</v>
          </cell>
          <cell r="E23" t="str">
            <v>Jet</v>
          </cell>
          <cell r="F23">
            <v>53100</v>
          </cell>
          <cell r="G23" t="str">
            <v>.</v>
          </cell>
          <cell r="H23">
            <v>136</v>
          </cell>
          <cell r="I23">
            <v>4</v>
          </cell>
          <cell r="J23" t="str">
            <v>x</v>
          </cell>
        </row>
        <row r="24">
          <cell r="A24" t="str">
            <v>100002B742</v>
          </cell>
          <cell r="B24">
            <v>100002</v>
          </cell>
          <cell r="C24" t="str">
            <v>AirNZInt</v>
          </cell>
          <cell r="D24" t="str">
            <v>B742</v>
          </cell>
          <cell r="E24" t="str">
            <v>Jet</v>
          </cell>
          <cell r="F24">
            <v>378000</v>
          </cell>
          <cell r="G24" t="str">
            <v>Y</v>
          </cell>
          <cell r="H24">
            <v>408</v>
          </cell>
          <cell r="I24">
            <v>4</v>
          </cell>
          <cell r="J24" t="str">
            <v>x</v>
          </cell>
        </row>
        <row r="25">
          <cell r="A25" t="str">
            <v>100002B744</v>
          </cell>
          <cell r="B25">
            <v>100002</v>
          </cell>
          <cell r="C25" t="str">
            <v>AirNZInt</v>
          </cell>
          <cell r="D25" t="str">
            <v>B744</v>
          </cell>
          <cell r="E25" t="str">
            <v>Jet</v>
          </cell>
          <cell r="F25">
            <v>397000</v>
          </cell>
          <cell r="G25" t="str">
            <v>Y</v>
          </cell>
          <cell r="H25">
            <v>392</v>
          </cell>
          <cell r="I25">
            <v>4</v>
          </cell>
          <cell r="J25" t="str">
            <v>x</v>
          </cell>
        </row>
        <row r="26">
          <cell r="A26" t="str">
            <v>100002B762</v>
          </cell>
          <cell r="B26">
            <v>100002</v>
          </cell>
          <cell r="C26" t="str">
            <v>AirNZInt</v>
          </cell>
          <cell r="D26" t="str">
            <v>B762</v>
          </cell>
          <cell r="E26" t="str">
            <v>Jet</v>
          </cell>
          <cell r="F26">
            <v>153000</v>
          </cell>
          <cell r="G26" t="str">
            <v>.</v>
          </cell>
          <cell r="H26">
            <v>195</v>
          </cell>
          <cell r="I26">
            <v>4</v>
          </cell>
          <cell r="J26" t="str">
            <v>11jun03 was 163t</v>
          </cell>
        </row>
        <row r="27">
          <cell r="A27" t="str">
            <v>100002B763</v>
          </cell>
          <cell r="B27">
            <v>100002</v>
          </cell>
          <cell r="C27" t="str">
            <v>AirNZInt</v>
          </cell>
          <cell r="D27" t="str">
            <v>B763</v>
          </cell>
          <cell r="E27" t="str">
            <v>Jet</v>
          </cell>
          <cell r="F27">
            <v>186000</v>
          </cell>
          <cell r="G27" t="str">
            <v>.</v>
          </cell>
          <cell r="H27">
            <v>230</v>
          </cell>
          <cell r="I27">
            <v>4</v>
          </cell>
          <cell r="J27" t="str">
            <v>Both 185 &amp; 187T</v>
          </cell>
        </row>
        <row r="28">
          <cell r="A28" t="str">
            <v>100002B772</v>
          </cell>
          <cell r="B28">
            <v>100002</v>
          </cell>
          <cell r="C28" t="str">
            <v>AirNZInt</v>
          </cell>
          <cell r="D28" t="str">
            <v>B772</v>
          </cell>
          <cell r="E28" t="str">
            <v>Jet</v>
          </cell>
          <cell r="F28">
            <v>297600</v>
          </cell>
          <cell r="G28" t="str">
            <v>Y</v>
          </cell>
          <cell r="H28">
            <v>313</v>
          </cell>
          <cell r="I28">
            <v>4</v>
          </cell>
          <cell r="J28" t="str">
            <v>ww pax=343 !</v>
          </cell>
        </row>
        <row r="29">
          <cell r="A29" t="str">
            <v>100002B773</v>
          </cell>
          <cell r="B29">
            <v>100002</v>
          </cell>
          <cell r="C29" t="str">
            <v>AirNZInt</v>
          </cell>
          <cell r="D29" t="str">
            <v>B773</v>
          </cell>
          <cell r="E29" t="str">
            <v>Jet</v>
          </cell>
          <cell r="F29">
            <v>300000</v>
          </cell>
          <cell r="G29" t="str">
            <v>Y</v>
          </cell>
          <cell r="H29">
            <v>340</v>
          </cell>
          <cell r="I29">
            <v>4</v>
          </cell>
          <cell r="J29" t="str">
            <v>start Dec10 AklLax</v>
          </cell>
        </row>
        <row r="30">
          <cell r="A30" t="str">
            <v>100002C130</v>
          </cell>
          <cell r="B30">
            <v>100002</v>
          </cell>
          <cell r="C30" t="str">
            <v>AirNZInt</v>
          </cell>
          <cell r="D30" t="str">
            <v>C130</v>
          </cell>
          <cell r="E30" t="str">
            <v>Turboprop</v>
          </cell>
          <cell r="F30">
            <v>70300</v>
          </cell>
          <cell r="G30" t="str">
            <v>.</v>
          </cell>
          <cell r="H30">
            <v>138</v>
          </cell>
          <cell r="I30">
            <v>4</v>
          </cell>
          <cell r="J30" t="str">
            <v>add 9aug06</v>
          </cell>
        </row>
        <row r="31">
          <cell r="A31" t="str">
            <v>100002Dc87</v>
          </cell>
          <cell r="B31">
            <v>100002</v>
          </cell>
          <cell r="C31" t="str">
            <v>AirNZInt</v>
          </cell>
          <cell r="D31" t="str">
            <v>Dc87</v>
          </cell>
          <cell r="E31" t="str">
            <v>Jet</v>
          </cell>
          <cell r="F31">
            <v>161000</v>
          </cell>
          <cell r="G31" t="str">
            <v>.</v>
          </cell>
          <cell r="H31">
            <v>272</v>
          </cell>
          <cell r="I31">
            <v>4</v>
          </cell>
          <cell r="J31" t="str">
            <v>x</v>
          </cell>
        </row>
        <row r="32">
          <cell r="A32" t="str">
            <v>100002Dc89</v>
          </cell>
          <cell r="B32">
            <v>100002</v>
          </cell>
          <cell r="C32" t="str">
            <v>AirNZInt</v>
          </cell>
          <cell r="D32" t="str">
            <v>Dc89</v>
          </cell>
          <cell r="E32" t="str">
            <v>Jet</v>
          </cell>
          <cell r="F32">
            <v>161000</v>
          </cell>
          <cell r="G32" t="str">
            <v>.</v>
          </cell>
          <cell r="H32">
            <v>200</v>
          </cell>
          <cell r="I32">
            <v>4</v>
          </cell>
          <cell r="J32" t="str">
            <v>x</v>
          </cell>
        </row>
        <row r="33">
          <cell r="A33" t="str">
            <v>100028B762</v>
          </cell>
          <cell r="B33">
            <v>100028</v>
          </cell>
          <cell r="C33" t="str">
            <v>AirCanad</v>
          </cell>
          <cell r="D33" t="str">
            <v>B762</v>
          </cell>
          <cell r="E33" t="str">
            <v>Jet</v>
          </cell>
          <cell r="F33">
            <v>160000</v>
          </cell>
          <cell r="G33" t="str">
            <v>.</v>
          </cell>
          <cell r="H33">
            <v>195</v>
          </cell>
          <cell r="I33">
            <v>4</v>
          </cell>
          <cell r="J33" t="str">
            <v>x</v>
          </cell>
        </row>
        <row r="34">
          <cell r="A34" t="str">
            <v>100028B763</v>
          </cell>
          <cell r="B34">
            <v>100028</v>
          </cell>
          <cell r="C34" t="str">
            <v>AirCanad</v>
          </cell>
          <cell r="D34" t="str">
            <v>B763</v>
          </cell>
          <cell r="E34" t="str">
            <v>Jet</v>
          </cell>
          <cell r="F34">
            <v>183000</v>
          </cell>
          <cell r="G34" t="str">
            <v>.</v>
          </cell>
          <cell r="H34">
            <v>234</v>
          </cell>
          <cell r="I34">
            <v>4</v>
          </cell>
          <cell r="J34" t="str">
            <v>x</v>
          </cell>
        </row>
        <row r="35">
          <cell r="A35" t="str">
            <v>100028B767</v>
          </cell>
          <cell r="B35">
            <v>100028</v>
          </cell>
          <cell r="C35" t="str">
            <v>AirCanad</v>
          </cell>
          <cell r="D35" t="str">
            <v>B767</v>
          </cell>
          <cell r="E35" t="str">
            <v>Jet</v>
          </cell>
          <cell r="F35">
            <v>160000</v>
          </cell>
          <cell r="G35" t="str">
            <v>.</v>
          </cell>
          <cell r="H35">
            <v>277</v>
          </cell>
          <cell r="I35">
            <v>4</v>
          </cell>
          <cell r="J35" t="str">
            <v>x</v>
          </cell>
        </row>
        <row r="36">
          <cell r="A36" t="str">
            <v>100052B190</v>
          </cell>
          <cell r="B36">
            <v>100052</v>
          </cell>
          <cell r="C36" t="str">
            <v>EagleAir</v>
          </cell>
          <cell r="D36" t="str">
            <v>B190</v>
          </cell>
          <cell r="E36" t="str">
            <v>Turboprop</v>
          </cell>
          <cell r="F36">
            <v>7700</v>
          </cell>
          <cell r="G36" t="str">
            <v>.</v>
          </cell>
          <cell r="H36">
            <v>19</v>
          </cell>
          <cell r="I36">
            <v>4</v>
          </cell>
          <cell r="J36" t="str">
            <v>was 7260</v>
          </cell>
        </row>
        <row r="37">
          <cell r="A37" t="str">
            <v>100052E110</v>
          </cell>
          <cell r="B37">
            <v>100052</v>
          </cell>
          <cell r="C37" t="str">
            <v>EagleAir</v>
          </cell>
          <cell r="D37" t="str">
            <v>E110</v>
          </cell>
          <cell r="E37" t="str">
            <v>Turboprop</v>
          </cell>
          <cell r="F37">
            <v>5670</v>
          </cell>
          <cell r="G37" t="str">
            <v>.</v>
          </cell>
          <cell r="H37">
            <v>17</v>
          </cell>
          <cell r="I37">
            <v>4</v>
          </cell>
          <cell r="J37" t="str">
            <v>x</v>
          </cell>
        </row>
        <row r="38">
          <cell r="A38" t="str">
            <v>100052JS32</v>
          </cell>
          <cell r="B38">
            <v>100052</v>
          </cell>
          <cell r="C38" t="str">
            <v>EagleAir</v>
          </cell>
          <cell r="D38" t="str">
            <v>JS32</v>
          </cell>
          <cell r="E38" t="str">
            <v>Turboprop</v>
          </cell>
          <cell r="F38">
            <v>7400</v>
          </cell>
          <cell r="G38" t="str">
            <v>.</v>
          </cell>
          <cell r="H38">
            <v>18</v>
          </cell>
          <cell r="I38">
            <v>4</v>
          </cell>
          <cell r="J38" t="str">
            <v>add 14sep07</v>
          </cell>
        </row>
        <row r="39">
          <cell r="A39" t="str">
            <v>100052Sw3</v>
          </cell>
          <cell r="B39">
            <v>100052</v>
          </cell>
          <cell r="C39" t="str">
            <v>EagleAir</v>
          </cell>
          <cell r="D39" t="str">
            <v>Sw3</v>
          </cell>
          <cell r="E39" t="str">
            <v>Turboprop</v>
          </cell>
          <cell r="F39">
            <v>6580</v>
          </cell>
          <cell r="G39" t="str">
            <v>.</v>
          </cell>
          <cell r="H39">
            <v>19</v>
          </cell>
          <cell r="I39">
            <v>3</v>
          </cell>
          <cell r="J39" t="str">
            <v>x</v>
          </cell>
        </row>
        <row r="40">
          <cell r="A40" t="str">
            <v>100052Sw4</v>
          </cell>
          <cell r="B40">
            <v>100052</v>
          </cell>
          <cell r="C40" t="str">
            <v>EagleAir</v>
          </cell>
          <cell r="D40" t="str">
            <v>Sw4</v>
          </cell>
          <cell r="E40" t="str">
            <v>Turboprop</v>
          </cell>
          <cell r="F40">
            <v>7500</v>
          </cell>
          <cell r="G40" t="str">
            <v>.</v>
          </cell>
          <cell r="H40">
            <v>19</v>
          </cell>
          <cell r="I40">
            <v>3</v>
          </cell>
          <cell r="J40" t="str">
            <v>x</v>
          </cell>
        </row>
        <row r="41">
          <cell r="A41" t="str">
            <v>100052Sw4A</v>
          </cell>
          <cell r="B41">
            <v>100052</v>
          </cell>
          <cell r="C41" t="str">
            <v>EagleAir</v>
          </cell>
          <cell r="D41" t="str">
            <v>Sw4A</v>
          </cell>
          <cell r="E41" t="str">
            <v>Turboprop</v>
          </cell>
          <cell r="F41">
            <v>6600</v>
          </cell>
          <cell r="G41" t="str">
            <v>.</v>
          </cell>
          <cell r="H41">
            <v>19</v>
          </cell>
          <cell r="I41">
            <v>4</v>
          </cell>
          <cell r="J41" t="str">
            <v>x</v>
          </cell>
        </row>
        <row r="42">
          <cell r="A42" t="str">
            <v>100079Dh8C</v>
          </cell>
          <cell r="B42">
            <v>100079</v>
          </cell>
          <cell r="C42" t="str">
            <v>AirNelson</v>
          </cell>
          <cell r="D42" t="str">
            <v>Dh8C</v>
          </cell>
          <cell r="E42" t="str">
            <v>Turboprop</v>
          </cell>
          <cell r="F42">
            <v>19500</v>
          </cell>
          <cell r="G42" t="str">
            <v>.</v>
          </cell>
          <cell r="H42">
            <v>50</v>
          </cell>
          <cell r="I42">
            <v>4</v>
          </cell>
          <cell r="J42">
            <v>1.5354330708661417</v>
          </cell>
        </row>
        <row r="43">
          <cell r="A43" t="str">
            <v>100079Js32</v>
          </cell>
          <cell r="B43">
            <v>100079</v>
          </cell>
          <cell r="C43" t="str">
            <v>AirNelson</v>
          </cell>
          <cell r="D43" t="str">
            <v>Js32</v>
          </cell>
          <cell r="E43" t="str">
            <v>Turboprop</v>
          </cell>
          <cell r="F43">
            <v>7400</v>
          </cell>
          <cell r="G43" t="str">
            <v>.</v>
          </cell>
          <cell r="H43">
            <v>18</v>
          </cell>
          <cell r="I43">
            <v>4</v>
          </cell>
          <cell r="J43" t="str">
            <v>x</v>
          </cell>
        </row>
        <row r="44">
          <cell r="A44" t="str">
            <v>100079Js3A</v>
          </cell>
          <cell r="B44">
            <v>100079</v>
          </cell>
          <cell r="C44" t="str">
            <v>AirNelson</v>
          </cell>
          <cell r="D44" t="str">
            <v>Js3A</v>
          </cell>
          <cell r="E44" t="str">
            <v>Turboprop</v>
          </cell>
          <cell r="F44">
            <v>7060</v>
          </cell>
          <cell r="G44" t="str">
            <v>.</v>
          </cell>
          <cell r="H44">
            <v>18</v>
          </cell>
          <cell r="I44">
            <v>4</v>
          </cell>
          <cell r="J44" t="str">
            <v>x</v>
          </cell>
        </row>
        <row r="45">
          <cell r="A45" t="str">
            <v>100079Pa31</v>
          </cell>
          <cell r="B45">
            <v>100079</v>
          </cell>
          <cell r="C45" t="str">
            <v>AirNelson</v>
          </cell>
          <cell r="D45" t="str">
            <v>Pa31</v>
          </cell>
          <cell r="E45" t="str">
            <v>Piston</v>
          </cell>
          <cell r="F45">
            <v>2950</v>
          </cell>
          <cell r="G45" t="str">
            <v>.</v>
          </cell>
          <cell r="H45">
            <v>8</v>
          </cell>
          <cell r="I45">
            <v>4</v>
          </cell>
          <cell r="J45" t="str">
            <v>x</v>
          </cell>
        </row>
        <row r="46">
          <cell r="A46" t="str">
            <v>100079Sf34</v>
          </cell>
          <cell r="B46">
            <v>100079</v>
          </cell>
          <cell r="C46" t="str">
            <v>AirNelson</v>
          </cell>
          <cell r="D46" t="str">
            <v>Sf34</v>
          </cell>
          <cell r="E46" t="str">
            <v>Turboprop</v>
          </cell>
          <cell r="F46">
            <v>12700</v>
          </cell>
          <cell r="G46" t="str">
            <v>.</v>
          </cell>
          <cell r="H46">
            <v>33</v>
          </cell>
          <cell r="I46">
            <v>4</v>
          </cell>
          <cell r="J46" t="str">
            <v>x</v>
          </cell>
        </row>
        <row r="47">
          <cell r="A47" t="str">
            <v>100079Sw3</v>
          </cell>
          <cell r="B47">
            <v>100079</v>
          </cell>
          <cell r="C47" t="str">
            <v>AirNelson</v>
          </cell>
          <cell r="D47" t="str">
            <v>Sw3</v>
          </cell>
          <cell r="E47" t="str">
            <v>Turboprop</v>
          </cell>
          <cell r="F47">
            <v>6580</v>
          </cell>
          <cell r="G47" t="str">
            <v>.</v>
          </cell>
          <cell r="H47">
            <v>19</v>
          </cell>
          <cell r="I47">
            <v>3</v>
          </cell>
          <cell r="J47" t="str">
            <v>x</v>
          </cell>
        </row>
        <row r="48">
          <cell r="A48" t="str">
            <v>100079Sw4</v>
          </cell>
          <cell r="B48">
            <v>100079</v>
          </cell>
          <cell r="C48" t="str">
            <v>AirNelson</v>
          </cell>
          <cell r="D48" t="str">
            <v>Sw4</v>
          </cell>
          <cell r="E48" t="str">
            <v>Turboprop</v>
          </cell>
          <cell r="F48">
            <v>7300</v>
          </cell>
          <cell r="G48" t="str">
            <v>.</v>
          </cell>
          <cell r="H48">
            <v>19</v>
          </cell>
          <cell r="I48">
            <v>3</v>
          </cell>
          <cell r="J48" t="str">
            <v>x</v>
          </cell>
        </row>
        <row r="49">
          <cell r="A49" t="str">
            <v>100079Sw4A</v>
          </cell>
          <cell r="B49">
            <v>100079</v>
          </cell>
          <cell r="C49" t="str">
            <v>AirNelson</v>
          </cell>
          <cell r="D49" t="str">
            <v>Sw4A</v>
          </cell>
          <cell r="E49" t="str">
            <v>Turboprop</v>
          </cell>
          <cell r="F49">
            <v>6600</v>
          </cell>
          <cell r="G49" t="str">
            <v>.</v>
          </cell>
          <cell r="H49">
            <v>19</v>
          </cell>
          <cell r="I49">
            <v>4</v>
          </cell>
          <cell r="J49" t="str">
            <v>x</v>
          </cell>
        </row>
        <row r="50">
          <cell r="A50" t="str">
            <v>100079Sw4B</v>
          </cell>
          <cell r="B50">
            <v>100079</v>
          </cell>
          <cell r="C50" t="str">
            <v>AirNelson</v>
          </cell>
          <cell r="D50" t="str">
            <v>Sw4B</v>
          </cell>
          <cell r="E50" t="str">
            <v>Turboprop</v>
          </cell>
          <cell r="F50">
            <v>7300</v>
          </cell>
          <cell r="G50" t="str">
            <v>.</v>
          </cell>
          <cell r="H50">
            <v>19</v>
          </cell>
          <cell r="I50">
            <v>4</v>
          </cell>
          <cell r="J50" t="str">
            <v>x</v>
          </cell>
        </row>
        <row r="51">
          <cell r="A51" t="str">
            <v>100087At72</v>
          </cell>
          <cell r="B51">
            <v>100087</v>
          </cell>
          <cell r="C51" t="str">
            <v>QantasNZ</v>
          </cell>
          <cell r="D51" t="str">
            <v>At72</v>
          </cell>
          <cell r="E51" t="str">
            <v>Turboprop</v>
          </cell>
          <cell r="F51">
            <v>22000</v>
          </cell>
          <cell r="G51" t="str">
            <v>.</v>
          </cell>
          <cell r="H51">
            <v>68</v>
          </cell>
          <cell r="I51">
            <v>4</v>
          </cell>
          <cell r="J51" t="str">
            <v>x</v>
          </cell>
        </row>
        <row r="52">
          <cell r="A52" t="str">
            <v>100087B463</v>
          </cell>
          <cell r="B52">
            <v>100087</v>
          </cell>
          <cell r="C52" t="str">
            <v>QantasNZ</v>
          </cell>
          <cell r="D52" t="str">
            <v>B463</v>
          </cell>
          <cell r="E52" t="str">
            <v>Jet</v>
          </cell>
          <cell r="F52">
            <v>40000</v>
          </cell>
          <cell r="G52" t="str">
            <v>.</v>
          </cell>
          <cell r="H52">
            <v>100</v>
          </cell>
          <cell r="I52">
            <v>4</v>
          </cell>
          <cell r="J52" t="str">
            <v>x</v>
          </cell>
        </row>
        <row r="53">
          <cell r="A53" t="str">
            <v>100087B733</v>
          </cell>
          <cell r="B53">
            <v>100087</v>
          </cell>
          <cell r="C53" t="str">
            <v>QantasNZ</v>
          </cell>
          <cell r="D53" t="str">
            <v>B733</v>
          </cell>
          <cell r="E53" t="str">
            <v>Jet</v>
          </cell>
          <cell r="F53">
            <v>56500</v>
          </cell>
          <cell r="G53" t="str">
            <v>.</v>
          </cell>
          <cell r="H53">
            <v>136</v>
          </cell>
          <cell r="I53">
            <v>4</v>
          </cell>
          <cell r="J53" t="str">
            <v>x</v>
          </cell>
        </row>
        <row r="54">
          <cell r="A54" t="str">
            <v>100087Ba46</v>
          </cell>
          <cell r="B54">
            <v>100087</v>
          </cell>
          <cell r="C54" t="str">
            <v>QantasNZ</v>
          </cell>
          <cell r="D54" t="str">
            <v>Ba46</v>
          </cell>
          <cell r="E54" t="str">
            <v>Jet</v>
          </cell>
          <cell r="F54">
            <v>40000</v>
          </cell>
          <cell r="G54" t="str">
            <v>.</v>
          </cell>
          <cell r="H54">
            <v>85</v>
          </cell>
          <cell r="I54">
            <v>4</v>
          </cell>
          <cell r="J54" t="str">
            <v>x</v>
          </cell>
        </row>
        <row r="55">
          <cell r="A55" t="str">
            <v>100087Dh8A</v>
          </cell>
          <cell r="B55">
            <v>100087</v>
          </cell>
          <cell r="C55" t="str">
            <v>QantasNZ</v>
          </cell>
          <cell r="D55" t="str">
            <v>Dh8A</v>
          </cell>
          <cell r="E55" t="str">
            <v>Turboprop</v>
          </cell>
          <cell r="F55">
            <v>15600</v>
          </cell>
          <cell r="G55" t="str">
            <v>.</v>
          </cell>
          <cell r="H55">
            <v>60</v>
          </cell>
          <cell r="I55">
            <v>4</v>
          </cell>
          <cell r="J55" t="str">
            <v>x</v>
          </cell>
        </row>
        <row r="56">
          <cell r="A56" t="str">
            <v>100087Dh8C</v>
          </cell>
          <cell r="B56">
            <v>100087</v>
          </cell>
          <cell r="C56" t="str">
            <v>QantasNZ</v>
          </cell>
          <cell r="D56" t="str">
            <v>Dh8C</v>
          </cell>
          <cell r="E56" t="str">
            <v>Turboprop</v>
          </cell>
          <cell r="F56">
            <v>19200</v>
          </cell>
          <cell r="G56" t="str">
            <v>.</v>
          </cell>
          <cell r="H56">
            <v>50</v>
          </cell>
          <cell r="I56">
            <v>4</v>
          </cell>
          <cell r="J56" t="str">
            <v>x</v>
          </cell>
        </row>
        <row r="57">
          <cell r="A57" t="str">
            <v>100087E110</v>
          </cell>
          <cell r="B57">
            <v>100087</v>
          </cell>
          <cell r="C57" t="str">
            <v>QantasNZ</v>
          </cell>
          <cell r="D57" t="str">
            <v>E110</v>
          </cell>
          <cell r="E57" t="str">
            <v>Turboprop</v>
          </cell>
          <cell r="F57">
            <v>5670</v>
          </cell>
          <cell r="G57" t="str">
            <v>.</v>
          </cell>
          <cell r="H57">
            <v>17</v>
          </cell>
          <cell r="I57">
            <v>4</v>
          </cell>
          <cell r="J57" t="str">
            <v>x</v>
          </cell>
        </row>
        <row r="58">
          <cell r="A58" t="str">
            <v>100087Js32</v>
          </cell>
          <cell r="B58">
            <v>100087</v>
          </cell>
          <cell r="C58" t="str">
            <v>QantasNZ</v>
          </cell>
          <cell r="D58" t="str">
            <v>Js32</v>
          </cell>
          <cell r="E58" t="str">
            <v>Turboprop</v>
          </cell>
          <cell r="F58">
            <v>7400</v>
          </cell>
          <cell r="G58" t="str">
            <v>.</v>
          </cell>
          <cell r="H58">
            <v>18</v>
          </cell>
          <cell r="I58">
            <v>4</v>
          </cell>
          <cell r="J58" t="str">
            <v>x</v>
          </cell>
        </row>
        <row r="59">
          <cell r="A59" t="str">
            <v>100087Pa31</v>
          </cell>
          <cell r="B59">
            <v>100087</v>
          </cell>
          <cell r="C59" t="str">
            <v>QantasNZ</v>
          </cell>
          <cell r="D59" t="str">
            <v>Pa31</v>
          </cell>
          <cell r="E59" t="str">
            <v>Piston</v>
          </cell>
          <cell r="F59">
            <v>3180</v>
          </cell>
          <cell r="G59" t="str">
            <v>.</v>
          </cell>
          <cell r="H59">
            <v>8</v>
          </cell>
          <cell r="I59">
            <v>4</v>
          </cell>
          <cell r="J59" t="str">
            <v>x</v>
          </cell>
        </row>
        <row r="60">
          <cell r="A60" t="str">
            <v>100087Sf34</v>
          </cell>
          <cell r="B60">
            <v>100087</v>
          </cell>
          <cell r="C60" t="str">
            <v>QantasNZ</v>
          </cell>
          <cell r="D60" t="str">
            <v>Sf34</v>
          </cell>
          <cell r="E60" t="str">
            <v>Turboprop</v>
          </cell>
          <cell r="F60">
            <v>12700</v>
          </cell>
          <cell r="G60" t="str">
            <v>.</v>
          </cell>
          <cell r="H60">
            <v>33</v>
          </cell>
          <cell r="I60">
            <v>4</v>
          </cell>
          <cell r="J60" t="str">
            <v>x</v>
          </cell>
        </row>
        <row r="61">
          <cell r="A61" t="str">
            <v>100087Sw3</v>
          </cell>
          <cell r="B61">
            <v>100087</v>
          </cell>
          <cell r="C61" t="str">
            <v>QantasNZ</v>
          </cell>
          <cell r="D61" t="str">
            <v>Sw3</v>
          </cell>
          <cell r="E61" t="str">
            <v>Turboprop</v>
          </cell>
          <cell r="F61">
            <v>6580</v>
          </cell>
          <cell r="G61" t="str">
            <v>.</v>
          </cell>
          <cell r="H61">
            <v>19</v>
          </cell>
          <cell r="I61">
            <v>3</v>
          </cell>
          <cell r="J61" t="str">
            <v>x</v>
          </cell>
        </row>
        <row r="62">
          <cell r="A62" t="str">
            <v>100087Sw4</v>
          </cell>
          <cell r="B62">
            <v>100087</v>
          </cell>
          <cell r="C62" t="str">
            <v>QantasNZ</v>
          </cell>
          <cell r="D62" t="str">
            <v>Sw4</v>
          </cell>
          <cell r="E62" t="str">
            <v>Turboprop</v>
          </cell>
          <cell r="F62">
            <v>7500</v>
          </cell>
          <cell r="G62" t="str">
            <v>.</v>
          </cell>
          <cell r="H62">
            <v>19</v>
          </cell>
          <cell r="I62">
            <v>3</v>
          </cell>
          <cell r="J62" t="str">
            <v>x</v>
          </cell>
        </row>
        <row r="63">
          <cell r="A63" t="str">
            <v>100087Sw4B</v>
          </cell>
          <cell r="B63">
            <v>100087</v>
          </cell>
          <cell r="C63" t="str">
            <v>QantasNZ</v>
          </cell>
          <cell r="D63" t="str">
            <v>Sw4B</v>
          </cell>
          <cell r="E63" t="str">
            <v>Turboprop</v>
          </cell>
          <cell r="F63">
            <v>7500</v>
          </cell>
          <cell r="G63" t="str">
            <v>.</v>
          </cell>
          <cell r="H63">
            <v>19</v>
          </cell>
          <cell r="I63">
            <v>4</v>
          </cell>
          <cell r="J63" t="str">
            <v>x</v>
          </cell>
        </row>
        <row r="64">
          <cell r="A64" t="str">
            <v>100095At72</v>
          </cell>
          <cell r="B64">
            <v>100095</v>
          </cell>
          <cell r="C64" t="str">
            <v>MountCook</v>
          </cell>
          <cell r="D64" t="str">
            <v>At72</v>
          </cell>
          <cell r="E64" t="str">
            <v>Turboprop</v>
          </cell>
          <cell r="F64">
            <v>22800</v>
          </cell>
          <cell r="G64" t="str">
            <v>.</v>
          </cell>
          <cell r="H64">
            <v>68</v>
          </cell>
          <cell r="I64">
            <v>4</v>
          </cell>
          <cell r="J64" t="str">
            <v>was 22.5</v>
          </cell>
        </row>
        <row r="65">
          <cell r="A65" t="str">
            <v>100095B463</v>
          </cell>
          <cell r="B65">
            <v>100095</v>
          </cell>
          <cell r="C65" t="str">
            <v>MountCook</v>
          </cell>
          <cell r="D65" t="str">
            <v>B463</v>
          </cell>
          <cell r="E65" t="str">
            <v>Jet</v>
          </cell>
          <cell r="F65">
            <v>40000</v>
          </cell>
          <cell r="G65" t="str">
            <v>.</v>
          </cell>
          <cell r="H65">
            <v>100</v>
          </cell>
          <cell r="I65">
            <v>4</v>
          </cell>
          <cell r="J65" t="str">
            <v xml:space="preserve"> </v>
          </cell>
        </row>
        <row r="66">
          <cell r="A66" t="str">
            <v>100095Ba46</v>
          </cell>
          <cell r="B66">
            <v>100095</v>
          </cell>
          <cell r="C66" t="str">
            <v>MountCook</v>
          </cell>
          <cell r="D66" t="str">
            <v>Ba46</v>
          </cell>
          <cell r="E66" t="str">
            <v>Jet</v>
          </cell>
          <cell r="F66">
            <v>40000</v>
          </cell>
          <cell r="G66" t="str">
            <v>.</v>
          </cell>
          <cell r="H66">
            <v>85</v>
          </cell>
          <cell r="I66">
            <v>4</v>
          </cell>
          <cell r="J66" t="str">
            <v>x</v>
          </cell>
        </row>
        <row r="67">
          <cell r="A67" t="str">
            <v>100095Pa31</v>
          </cell>
          <cell r="B67">
            <v>100095</v>
          </cell>
          <cell r="C67" t="str">
            <v>MountCook</v>
          </cell>
          <cell r="D67" t="str">
            <v>Pa31</v>
          </cell>
          <cell r="E67" t="str">
            <v>Piston</v>
          </cell>
          <cell r="F67">
            <v>3180</v>
          </cell>
          <cell r="G67" t="str">
            <v>.</v>
          </cell>
          <cell r="H67">
            <v>8</v>
          </cell>
          <cell r="I67">
            <v>4</v>
          </cell>
          <cell r="J67" t="str">
            <v>x</v>
          </cell>
        </row>
        <row r="68">
          <cell r="A68" t="str">
            <v>100095Sf34</v>
          </cell>
          <cell r="B68">
            <v>100095</v>
          </cell>
          <cell r="C68" t="str">
            <v>MountCook</v>
          </cell>
          <cell r="D68" t="str">
            <v>Sf34</v>
          </cell>
          <cell r="E68" t="str">
            <v>Turboprop</v>
          </cell>
          <cell r="F68">
            <v>12700</v>
          </cell>
          <cell r="G68" t="str">
            <v>.</v>
          </cell>
          <cell r="H68">
            <v>33</v>
          </cell>
          <cell r="I68">
            <v>4</v>
          </cell>
          <cell r="J68" t="str">
            <v>x</v>
          </cell>
        </row>
        <row r="69">
          <cell r="A69" t="str">
            <v>100095Sw4</v>
          </cell>
          <cell r="B69">
            <v>100095</v>
          </cell>
          <cell r="C69" t="str">
            <v>MountCook</v>
          </cell>
          <cell r="D69" t="str">
            <v>Sw4</v>
          </cell>
          <cell r="E69" t="str">
            <v>Turboprop</v>
          </cell>
          <cell r="F69">
            <v>7480</v>
          </cell>
          <cell r="G69" t="str">
            <v>.</v>
          </cell>
          <cell r="H69">
            <v>19</v>
          </cell>
          <cell r="I69">
            <v>3</v>
          </cell>
          <cell r="J69" t="str">
            <v>x</v>
          </cell>
        </row>
        <row r="70">
          <cell r="A70" t="str">
            <v>100124A340</v>
          </cell>
          <cell r="B70">
            <v>100124</v>
          </cell>
          <cell r="C70" t="str">
            <v>Singapore</v>
          </cell>
          <cell r="D70" t="str">
            <v>A340</v>
          </cell>
          <cell r="E70" t="str">
            <v>Jet</v>
          </cell>
          <cell r="F70">
            <v>275000</v>
          </cell>
          <cell r="G70" t="str">
            <v>Y</v>
          </cell>
          <cell r="H70">
            <v>295</v>
          </cell>
          <cell r="I70">
            <v>4</v>
          </cell>
          <cell r="J70" t="str">
            <v>x</v>
          </cell>
        </row>
        <row r="71">
          <cell r="A71" t="str">
            <v>100124A343</v>
          </cell>
          <cell r="B71">
            <v>100124</v>
          </cell>
          <cell r="C71" t="str">
            <v>Singapore</v>
          </cell>
          <cell r="D71" t="str">
            <v>A343</v>
          </cell>
          <cell r="E71" t="str">
            <v>Jet</v>
          </cell>
          <cell r="F71">
            <v>275000</v>
          </cell>
          <cell r="G71" t="str">
            <v>Y</v>
          </cell>
          <cell r="H71">
            <v>295</v>
          </cell>
          <cell r="I71">
            <v>4</v>
          </cell>
          <cell r="J71" t="str">
            <v>x</v>
          </cell>
        </row>
        <row r="72">
          <cell r="A72" t="str">
            <v>100124A380</v>
          </cell>
          <cell r="B72">
            <v>100124</v>
          </cell>
          <cell r="C72" t="str">
            <v>Singapore</v>
          </cell>
          <cell r="D72" t="str">
            <v>A380</v>
          </cell>
          <cell r="E72" t="str">
            <v>Jet</v>
          </cell>
          <cell r="F72">
            <v>560000</v>
          </cell>
          <cell r="G72" t="str">
            <v>Y</v>
          </cell>
          <cell r="H72">
            <v>520</v>
          </cell>
          <cell r="I72">
            <v>4</v>
          </cell>
          <cell r="J72" t="str">
            <v>starts Feb11</v>
          </cell>
        </row>
        <row r="73">
          <cell r="A73" t="str">
            <v>100124B744</v>
          </cell>
          <cell r="B73">
            <v>100124</v>
          </cell>
          <cell r="C73" t="str">
            <v>Singapore</v>
          </cell>
          <cell r="D73" t="str">
            <v>B744</v>
          </cell>
          <cell r="E73" t="str">
            <v>Jet</v>
          </cell>
          <cell r="F73">
            <v>395000</v>
          </cell>
          <cell r="G73" t="str">
            <v>Y</v>
          </cell>
          <cell r="H73">
            <v>392</v>
          </cell>
          <cell r="I73">
            <v>4</v>
          </cell>
          <cell r="J73">
            <v>1.1571443517761548</v>
          </cell>
        </row>
        <row r="74">
          <cell r="A74" t="str">
            <v>100124B772</v>
          </cell>
          <cell r="B74">
            <v>100124</v>
          </cell>
          <cell r="C74" t="str">
            <v>Singapore</v>
          </cell>
          <cell r="D74" t="str">
            <v>B772</v>
          </cell>
          <cell r="E74" t="str">
            <v>Jet</v>
          </cell>
          <cell r="F74">
            <v>295000</v>
          </cell>
          <cell r="G74" t="str">
            <v>Y</v>
          </cell>
          <cell r="H74">
            <v>313</v>
          </cell>
          <cell r="I74">
            <v>4</v>
          </cell>
          <cell r="J74" t="str">
            <v>use 268,295t</v>
          </cell>
        </row>
        <row r="75">
          <cell r="A75" t="str">
            <v>100124B773</v>
          </cell>
          <cell r="B75">
            <v>100124</v>
          </cell>
          <cell r="C75" t="str">
            <v>Singapore</v>
          </cell>
          <cell r="D75" t="str">
            <v>B773</v>
          </cell>
          <cell r="E75" t="str">
            <v>Jet</v>
          </cell>
          <cell r="F75">
            <v>299000</v>
          </cell>
          <cell r="G75" t="str">
            <v>Y</v>
          </cell>
          <cell r="H75">
            <v>386</v>
          </cell>
          <cell r="I75">
            <v>4</v>
          </cell>
          <cell r="J75" t="str">
            <v>x</v>
          </cell>
        </row>
        <row r="76">
          <cell r="A76" t="str">
            <v>100124B777</v>
          </cell>
          <cell r="B76">
            <v>100124</v>
          </cell>
          <cell r="C76" t="str">
            <v>Singapore</v>
          </cell>
          <cell r="D76" t="str">
            <v>B777</v>
          </cell>
          <cell r="E76" t="str">
            <v>Jet</v>
          </cell>
          <cell r="F76">
            <v>289000</v>
          </cell>
          <cell r="G76" t="str">
            <v>Y</v>
          </cell>
          <cell r="H76">
            <v>420</v>
          </cell>
          <cell r="I76">
            <v>4</v>
          </cell>
          <cell r="J76" t="str">
            <v>x</v>
          </cell>
        </row>
        <row r="77">
          <cell r="A77" t="str">
            <v>100124B77W</v>
          </cell>
          <cell r="B77">
            <v>100124</v>
          </cell>
          <cell r="C77" t="str">
            <v>Singapore</v>
          </cell>
          <cell r="D77" t="str">
            <v>B77W</v>
          </cell>
          <cell r="E77" t="str">
            <v>Jet</v>
          </cell>
          <cell r="F77">
            <v>352000</v>
          </cell>
          <cell r="G77" t="str">
            <v>Y</v>
          </cell>
          <cell r="H77">
            <v>420</v>
          </cell>
          <cell r="I77">
            <v>4</v>
          </cell>
          <cell r="J77" t="str">
            <v>add 18feb09</v>
          </cell>
        </row>
        <row r="78">
          <cell r="A78" t="str">
            <v>100124Ba46</v>
          </cell>
          <cell r="B78">
            <v>100124</v>
          </cell>
          <cell r="C78" t="str">
            <v>Singapore</v>
          </cell>
          <cell r="D78" t="str">
            <v>Ba46</v>
          </cell>
          <cell r="E78" t="str">
            <v>Jet</v>
          </cell>
          <cell r="F78">
            <v>40000</v>
          </cell>
          <cell r="G78" t="str">
            <v>Y</v>
          </cell>
          <cell r="H78">
            <v>85</v>
          </cell>
          <cell r="I78">
            <v>4</v>
          </cell>
          <cell r="J78" t="str">
            <v>x</v>
          </cell>
        </row>
        <row r="79">
          <cell r="A79" t="str">
            <v>100159B744</v>
          </cell>
          <cell r="B79">
            <v>100159</v>
          </cell>
          <cell r="C79" t="str">
            <v>UnitedAir</v>
          </cell>
          <cell r="D79" t="str">
            <v>B744</v>
          </cell>
          <cell r="E79" t="str">
            <v>Jet</v>
          </cell>
          <cell r="F79">
            <v>395000</v>
          </cell>
          <cell r="G79" t="str">
            <v>Y</v>
          </cell>
          <cell r="H79">
            <v>392</v>
          </cell>
          <cell r="I79">
            <v>4</v>
          </cell>
          <cell r="J79" t="str">
            <v>x</v>
          </cell>
        </row>
        <row r="80">
          <cell r="A80" t="str">
            <v>100159B772</v>
          </cell>
          <cell r="B80">
            <v>100159</v>
          </cell>
          <cell r="C80" t="str">
            <v>UnitedAir</v>
          </cell>
          <cell r="D80" t="str">
            <v>B772</v>
          </cell>
          <cell r="E80" t="str">
            <v>Jet</v>
          </cell>
          <cell r="F80">
            <v>268000</v>
          </cell>
          <cell r="G80" t="str">
            <v>Y</v>
          </cell>
          <cell r="H80">
            <v>313</v>
          </cell>
          <cell r="I80">
            <v>4</v>
          </cell>
          <cell r="J80" t="str">
            <v>x</v>
          </cell>
        </row>
        <row r="81">
          <cell r="A81" t="str">
            <v>100159B773</v>
          </cell>
          <cell r="B81">
            <v>100159</v>
          </cell>
          <cell r="C81" t="str">
            <v>UnitedAir</v>
          </cell>
          <cell r="D81" t="str">
            <v>B773</v>
          </cell>
          <cell r="E81" t="str">
            <v>Jet</v>
          </cell>
          <cell r="F81">
            <v>289000</v>
          </cell>
          <cell r="G81" t="str">
            <v>Y</v>
          </cell>
          <cell r="H81">
            <v>386</v>
          </cell>
          <cell r="I81">
            <v>4</v>
          </cell>
          <cell r="J81" t="str">
            <v>x</v>
          </cell>
        </row>
        <row r="82">
          <cell r="A82" t="str">
            <v>100159B788</v>
          </cell>
          <cell r="B82">
            <v>100159</v>
          </cell>
          <cell r="C82" t="str">
            <v>UnitedAir</v>
          </cell>
          <cell r="D82" t="str">
            <v>B788</v>
          </cell>
          <cell r="E82" t="str">
            <v>Jet</v>
          </cell>
          <cell r="F82">
            <v>228000</v>
          </cell>
          <cell r="G82" t="str">
            <v>Y</v>
          </cell>
          <cell r="H82">
            <v>228</v>
          </cell>
          <cell r="I82">
            <v>4</v>
          </cell>
          <cell r="J82" t="str">
            <v>Dreamliner 787-800 Continental</v>
          </cell>
        </row>
        <row r="83">
          <cell r="A83" t="str">
            <v>101231B742</v>
          </cell>
          <cell r="B83">
            <v>101231</v>
          </cell>
          <cell r="C83" t="str">
            <v>AirFrance</v>
          </cell>
          <cell r="D83" t="str">
            <v>B742</v>
          </cell>
          <cell r="E83" t="str">
            <v>Jet</v>
          </cell>
          <cell r="F83">
            <v>372000</v>
          </cell>
          <cell r="G83" t="str">
            <v>.</v>
          </cell>
          <cell r="H83">
            <v>408</v>
          </cell>
          <cell r="I83">
            <v>4</v>
          </cell>
          <cell r="J83" t="str">
            <v>x</v>
          </cell>
        </row>
        <row r="84">
          <cell r="A84" t="str">
            <v>101231B744</v>
          </cell>
          <cell r="B84">
            <v>101231</v>
          </cell>
          <cell r="C84" t="str">
            <v>AirFrance</v>
          </cell>
          <cell r="D84" t="str">
            <v>B744</v>
          </cell>
          <cell r="E84" t="str">
            <v>Jet</v>
          </cell>
          <cell r="F84">
            <v>372000</v>
          </cell>
          <cell r="G84" t="str">
            <v>.</v>
          </cell>
          <cell r="H84">
            <v>392</v>
          </cell>
          <cell r="I84">
            <v>4</v>
          </cell>
          <cell r="J84" t="str">
            <v>x</v>
          </cell>
        </row>
        <row r="85">
          <cell r="A85" t="str">
            <v>101397As55</v>
          </cell>
          <cell r="B85">
            <v>101397</v>
          </cell>
          <cell r="C85" t="str">
            <v>AirworkNZ</v>
          </cell>
          <cell r="D85" t="str">
            <v>As55</v>
          </cell>
          <cell r="E85" t="str">
            <v>Piston</v>
          </cell>
          <cell r="F85">
            <v>2400</v>
          </cell>
          <cell r="G85" t="str">
            <v>.</v>
          </cell>
          <cell r="H85">
            <v>6</v>
          </cell>
          <cell r="I85">
            <v>4</v>
          </cell>
          <cell r="J85" t="str">
            <v>x</v>
          </cell>
        </row>
        <row r="86">
          <cell r="A86" t="str">
            <v>101397B732</v>
          </cell>
          <cell r="B86">
            <v>101397</v>
          </cell>
          <cell r="C86" t="str">
            <v>AirworkNZ</v>
          </cell>
          <cell r="D86" t="str">
            <v>B732</v>
          </cell>
          <cell r="E86" t="str">
            <v>Jet</v>
          </cell>
          <cell r="F86">
            <v>53100</v>
          </cell>
          <cell r="G86" t="str">
            <v>.</v>
          </cell>
          <cell r="H86">
            <v>96</v>
          </cell>
          <cell r="I86">
            <v>4</v>
          </cell>
          <cell r="J86" t="str">
            <v>x</v>
          </cell>
        </row>
        <row r="87">
          <cell r="A87" t="str">
            <v>101397B733</v>
          </cell>
          <cell r="B87">
            <v>101397</v>
          </cell>
          <cell r="C87" t="str">
            <v>AirworkNZ</v>
          </cell>
          <cell r="D87" t="str">
            <v>B733</v>
          </cell>
          <cell r="E87" t="str">
            <v>Jet</v>
          </cell>
          <cell r="F87">
            <v>62800</v>
          </cell>
          <cell r="G87" t="str">
            <v>.</v>
          </cell>
          <cell r="H87">
            <v>136</v>
          </cell>
          <cell r="I87">
            <v>4</v>
          </cell>
          <cell r="J87" t="str">
            <v>x</v>
          </cell>
        </row>
        <row r="88">
          <cell r="A88" t="str">
            <v>101397Bk17</v>
          </cell>
          <cell r="B88">
            <v>101397</v>
          </cell>
          <cell r="C88" t="str">
            <v>AirworkNZ</v>
          </cell>
          <cell r="D88" t="str">
            <v>Bk17</v>
          </cell>
          <cell r="E88" t="str">
            <v>Piston</v>
          </cell>
          <cell r="F88">
            <v>3200</v>
          </cell>
          <cell r="G88" t="str">
            <v>.</v>
          </cell>
          <cell r="H88">
            <v>11</v>
          </cell>
          <cell r="I88">
            <v>4</v>
          </cell>
          <cell r="J88" t="str">
            <v>x</v>
          </cell>
        </row>
        <row r="89">
          <cell r="A89" t="str">
            <v>101397F27</v>
          </cell>
          <cell r="B89">
            <v>101397</v>
          </cell>
          <cell r="C89" t="str">
            <v>AirworkNZ</v>
          </cell>
          <cell r="D89" t="str">
            <v>F27</v>
          </cell>
          <cell r="E89" t="str">
            <v>Turboprop</v>
          </cell>
          <cell r="F89">
            <v>20800</v>
          </cell>
          <cell r="G89" t="str">
            <v>.</v>
          </cell>
          <cell r="H89">
            <v>50</v>
          </cell>
          <cell r="I89">
            <v>3</v>
          </cell>
          <cell r="J89" t="str">
            <v>x</v>
          </cell>
        </row>
        <row r="90">
          <cell r="A90" t="str">
            <v>101397Pa31</v>
          </cell>
          <cell r="B90">
            <v>101397</v>
          </cell>
          <cell r="C90" t="str">
            <v>AirworkNZ</v>
          </cell>
          <cell r="D90" t="str">
            <v>Pa31</v>
          </cell>
          <cell r="E90" t="str">
            <v>Piston</v>
          </cell>
          <cell r="F90">
            <v>3200</v>
          </cell>
          <cell r="G90" t="str">
            <v>.</v>
          </cell>
          <cell r="H90">
            <v>8</v>
          </cell>
          <cell r="I90">
            <v>4</v>
          </cell>
          <cell r="J90" t="str">
            <v>x</v>
          </cell>
        </row>
        <row r="91">
          <cell r="A91" t="str">
            <v>101397Pat4</v>
          </cell>
          <cell r="B91">
            <v>101397</v>
          </cell>
          <cell r="C91" t="str">
            <v>AirworkNZ</v>
          </cell>
          <cell r="D91" t="str">
            <v>Pat4</v>
          </cell>
          <cell r="E91" t="str">
            <v>Piston</v>
          </cell>
          <cell r="F91">
            <v>4100</v>
          </cell>
          <cell r="G91" t="str">
            <v>.</v>
          </cell>
          <cell r="H91">
            <v>11</v>
          </cell>
          <cell r="I91">
            <v>4</v>
          </cell>
          <cell r="J91" t="str">
            <v>x</v>
          </cell>
        </row>
        <row r="92">
          <cell r="A92" t="str">
            <v>101397Pay2</v>
          </cell>
          <cell r="B92">
            <v>101397</v>
          </cell>
          <cell r="C92" t="str">
            <v>AirworkNZ</v>
          </cell>
          <cell r="D92" t="str">
            <v>Pay2</v>
          </cell>
          <cell r="E92" t="str">
            <v>Piston</v>
          </cell>
          <cell r="F92">
            <v>4100</v>
          </cell>
          <cell r="G92" t="str">
            <v>.</v>
          </cell>
          <cell r="H92">
            <v>8</v>
          </cell>
          <cell r="I92">
            <v>4</v>
          </cell>
          <cell r="J92" t="str">
            <v>x</v>
          </cell>
        </row>
        <row r="93">
          <cell r="A93" t="str">
            <v>101397Sw3</v>
          </cell>
          <cell r="B93">
            <v>101397</v>
          </cell>
          <cell r="C93" t="str">
            <v>AirworkNZ</v>
          </cell>
          <cell r="D93" t="str">
            <v>Sw3</v>
          </cell>
          <cell r="E93" t="str">
            <v>Turboprop</v>
          </cell>
          <cell r="F93">
            <v>6600</v>
          </cell>
          <cell r="G93" t="str">
            <v>.</v>
          </cell>
          <cell r="H93">
            <v>19</v>
          </cell>
          <cell r="I93">
            <v>3</v>
          </cell>
          <cell r="J93" t="str">
            <v>x</v>
          </cell>
        </row>
        <row r="94">
          <cell r="A94" t="str">
            <v>101397Sw4</v>
          </cell>
          <cell r="B94">
            <v>101397</v>
          </cell>
          <cell r="C94" t="str">
            <v>AirworkNZ</v>
          </cell>
          <cell r="D94" t="str">
            <v>Sw4</v>
          </cell>
          <cell r="E94" t="str">
            <v>Turboprop</v>
          </cell>
          <cell r="F94">
            <v>7300</v>
          </cell>
          <cell r="G94" t="str">
            <v>.</v>
          </cell>
          <cell r="H94">
            <v>19</v>
          </cell>
          <cell r="I94">
            <v>3</v>
          </cell>
          <cell r="J94" t="str">
            <v>x</v>
          </cell>
        </row>
        <row r="95">
          <cell r="A95" t="str">
            <v>101397Sw4A</v>
          </cell>
          <cell r="B95">
            <v>101397</v>
          </cell>
          <cell r="C95" t="str">
            <v>AirworkNZ</v>
          </cell>
          <cell r="D95" t="str">
            <v>Sw4A</v>
          </cell>
          <cell r="E95" t="str">
            <v>Turboprop</v>
          </cell>
          <cell r="F95">
            <v>6600</v>
          </cell>
          <cell r="G95" t="str">
            <v>.</v>
          </cell>
          <cell r="H95">
            <v>19</v>
          </cell>
          <cell r="I95">
            <v>4</v>
          </cell>
          <cell r="J95">
            <v>26400</v>
          </cell>
        </row>
        <row r="96">
          <cell r="A96" t="str">
            <v>101397Sw4B</v>
          </cell>
          <cell r="B96">
            <v>101397</v>
          </cell>
          <cell r="C96" t="str">
            <v>AirworkNZ</v>
          </cell>
          <cell r="D96" t="str">
            <v>Sw4B</v>
          </cell>
          <cell r="E96" t="str">
            <v>Turboprop</v>
          </cell>
          <cell r="F96">
            <v>7300</v>
          </cell>
          <cell r="G96" t="str">
            <v>.</v>
          </cell>
          <cell r="H96">
            <v>19</v>
          </cell>
          <cell r="I96">
            <v>4</v>
          </cell>
          <cell r="J96" t="str">
            <v>x</v>
          </cell>
        </row>
        <row r="97">
          <cell r="A97" t="str">
            <v>101557Cvlt</v>
          </cell>
          <cell r="B97">
            <v>101557</v>
          </cell>
          <cell r="C97" t="str">
            <v>ChathamIs</v>
          </cell>
          <cell r="D97" t="str">
            <v>Cvlt</v>
          </cell>
          <cell r="E97" t="str">
            <v>Turboprop</v>
          </cell>
          <cell r="F97">
            <v>24100</v>
          </cell>
          <cell r="G97" t="str">
            <v>.</v>
          </cell>
          <cell r="H97">
            <v>56</v>
          </cell>
          <cell r="I97">
            <v>4</v>
          </cell>
          <cell r="J97" t="str">
            <v>28.3=&gt;24.1</v>
          </cell>
        </row>
        <row r="98">
          <cell r="A98" t="str">
            <v>101557Sw3</v>
          </cell>
          <cell r="B98">
            <v>101557</v>
          </cell>
          <cell r="C98" t="str">
            <v>ChathamIs</v>
          </cell>
          <cell r="D98" t="str">
            <v>Sw3</v>
          </cell>
          <cell r="E98" t="str">
            <v>Turboprop</v>
          </cell>
          <cell r="F98">
            <v>6580</v>
          </cell>
          <cell r="G98" t="str">
            <v>.</v>
          </cell>
          <cell r="H98">
            <v>19</v>
          </cell>
          <cell r="I98">
            <v>3</v>
          </cell>
          <cell r="J98" t="str">
            <v>x</v>
          </cell>
        </row>
        <row r="99">
          <cell r="A99" t="str">
            <v>101557Sw4</v>
          </cell>
          <cell r="B99">
            <v>101557</v>
          </cell>
          <cell r="C99" t="str">
            <v>ChathamIs</v>
          </cell>
          <cell r="D99" t="str">
            <v>Sw4</v>
          </cell>
          <cell r="E99" t="str">
            <v>Turboprop</v>
          </cell>
          <cell r="F99">
            <v>7250</v>
          </cell>
          <cell r="G99" t="str">
            <v>.</v>
          </cell>
          <cell r="H99">
            <v>19</v>
          </cell>
          <cell r="I99">
            <v>3</v>
          </cell>
          <cell r="J99" t="str">
            <v>x</v>
          </cell>
        </row>
        <row r="100">
          <cell r="A100" t="str">
            <v>101557Sw4B</v>
          </cell>
          <cell r="B100">
            <v>101557</v>
          </cell>
          <cell r="C100" t="str">
            <v>ChathamIs</v>
          </cell>
          <cell r="D100" t="str">
            <v>Sw4B</v>
          </cell>
          <cell r="E100" t="str">
            <v>Turboprop</v>
          </cell>
          <cell r="F100">
            <v>7250</v>
          </cell>
          <cell r="G100" t="str">
            <v>.</v>
          </cell>
          <cell r="H100">
            <v>19</v>
          </cell>
          <cell r="I100">
            <v>4</v>
          </cell>
          <cell r="J100" t="str">
            <v>x</v>
          </cell>
        </row>
        <row r="101">
          <cell r="A101" t="str">
            <v>101557Sw4c</v>
          </cell>
          <cell r="B101">
            <v>101557</v>
          </cell>
          <cell r="C101" t="str">
            <v>ChathamIs</v>
          </cell>
          <cell r="D101" t="str">
            <v>Sw4c</v>
          </cell>
          <cell r="E101" t="str">
            <v>Turboprop</v>
          </cell>
          <cell r="F101">
            <v>7500</v>
          </cell>
          <cell r="G101" t="str">
            <v>.</v>
          </cell>
          <cell r="H101">
            <v>19</v>
          </cell>
          <cell r="I101">
            <v>4</v>
          </cell>
          <cell r="J101" t="str">
            <v>x</v>
          </cell>
        </row>
        <row r="102">
          <cell r="A102" t="str">
            <v>102621Cvlt</v>
          </cell>
          <cell r="B102">
            <v>102621</v>
          </cell>
          <cell r="C102" t="str">
            <v>AirFreightGA</v>
          </cell>
          <cell r="D102" t="str">
            <v>Cvlt</v>
          </cell>
          <cell r="E102" t="str">
            <v>Turboprop</v>
          </cell>
          <cell r="F102">
            <v>26400</v>
          </cell>
          <cell r="G102" t="str">
            <v>.</v>
          </cell>
          <cell r="H102">
            <v>56</v>
          </cell>
          <cell r="I102">
            <v>4</v>
          </cell>
          <cell r="J102">
            <v>262000</v>
          </cell>
        </row>
        <row r="103">
          <cell r="A103" t="str">
            <v>102621Pa27</v>
          </cell>
          <cell r="B103">
            <v>102621</v>
          </cell>
          <cell r="C103" t="str">
            <v>AirFreightGA</v>
          </cell>
          <cell r="D103" t="str">
            <v>Pa27</v>
          </cell>
          <cell r="E103" t="str">
            <v>Piston</v>
          </cell>
          <cell r="F103">
            <v>2400</v>
          </cell>
          <cell r="G103" t="str">
            <v>.</v>
          </cell>
          <cell r="H103">
            <v>7</v>
          </cell>
          <cell r="I103">
            <v>4</v>
          </cell>
          <cell r="J103">
            <v>275000</v>
          </cell>
        </row>
        <row r="104">
          <cell r="A104" t="str">
            <v>1027918B77L</v>
          </cell>
          <cell r="B104">
            <v>1027918</v>
          </cell>
          <cell r="C104" t="str">
            <v>VAustralia</v>
          </cell>
          <cell r="D104" t="str">
            <v>B77L</v>
          </cell>
          <cell r="E104" t="str">
            <v>Jet</v>
          </cell>
          <cell r="F104">
            <v>247000</v>
          </cell>
          <cell r="G104" t="str">
            <v>.</v>
          </cell>
          <cell r="H104">
            <v>310</v>
          </cell>
          <cell r="I104">
            <v>4</v>
          </cell>
          <cell r="J104" t="str">
            <v>for DeltaAir</v>
          </cell>
        </row>
        <row r="105">
          <cell r="A105" t="str">
            <v>1027918B77w</v>
          </cell>
          <cell r="B105">
            <v>1027918</v>
          </cell>
          <cell r="C105" t="str">
            <v>VAustralia</v>
          </cell>
          <cell r="D105" t="str">
            <v>B77w</v>
          </cell>
          <cell r="E105" t="str">
            <v>Jet</v>
          </cell>
          <cell r="F105">
            <v>347000</v>
          </cell>
          <cell r="G105" t="str">
            <v>.</v>
          </cell>
          <cell r="H105">
            <v>386</v>
          </cell>
          <cell r="I105">
            <v>4</v>
          </cell>
          <cell r="J105" t="str">
            <v>for V-Australia</v>
          </cell>
        </row>
        <row r="106">
          <cell r="A106" t="str">
            <v>105179A340</v>
          </cell>
          <cell r="B106">
            <v>105179</v>
          </cell>
          <cell r="C106" t="str">
            <v>AerolArg</v>
          </cell>
          <cell r="D106" t="str">
            <v>A340</v>
          </cell>
          <cell r="E106" t="str">
            <v>Jet</v>
          </cell>
          <cell r="F106">
            <v>275000</v>
          </cell>
          <cell r="G106" t="str">
            <v>.</v>
          </cell>
          <cell r="H106">
            <v>295</v>
          </cell>
          <cell r="I106">
            <v>4</v>
          </cell>
          <cell r="J106" t="str">
            <v>x</v>
          </cell>
        </row>
        <row r="107">
          <cell r="A107" t="str">
            <v>105179A342</v>
          </cell>
          <cell r="B107">
            <v>105179</v>
          </cell>
          <cell r="C107" t="str">
            <v>AerolArg</v>
          </cell>
          <cell r="D107" t="str">
            <v>A342</v>
          </cell>
          <cell r="E107" t="str">
            <v>Jet</v>
          </cell>
          <cell r="F107">
            <v>260000</v>
          </cell>
          <cell r="G107" t="str">
            <v>.</v>
          </cell>
          <cell r="H107">
            <v>295</v>
          </cell>
          <cell r="I107">
            <v>4</v>
          </cell>
          <cell r="J107" t="str">
            <v>x</v>
          </cell>
        </row>
        <row r="108">
          <cell r="A108" t="str">
            <v>105179B742</v>
          </cell>
          <cell r="B108">
            <v>105179</v>
          </cell>
          <cell r="C108" t="str">
            <v>AerolArg</v>
          </cell>
          <cell r="D108" t="str">
            <v>B742</v>
          </cell>
          <cell r="E108" t="str">
            <v>Jet</v>
          </cell>
          <cell r="F108">
            <v>372000</v>
          </cell>
          <cell r="G108" t="str">
            <v>.</v>
          </cell>
          <cell r="H108">
            <v>408</v>
          </cell>
          <cell r="I108">
            <v>4</v>
          </cell>
          <cell r="J108" t="str">
            <v>x</v>
          </cell>
        </row>
        <row r="109">
          <cell r="A109" t="str">
            <v>105179B74S</v>
          </cell>
          <cell r="B109">
            <v>105179</v>
          </cell>
          <cell r="C109" t="str">
            <v>AerolArg</v>
          </cell>
          <cell r="D109" t="str">
            <v>B74S</v>
          </cell>
          <cell r="E109" t="str">
            <v>Jet</v>
          </cell>
          <cell r="F109">
            <v>318000</v>
          </cell>
          <cell r="G109" t="str">
            <v>.</v>
          </cell>
          <cell r="H109">
            <v>440</v>
          </cell>
          <cell r="I109">
            <v>4</v>
          </cell>
          <cell r="J109">
            <v>68000</v>
          </cell>
        </row>
        <row r="110">
          <cell r="A110" t="str">
            <v>105179B762</v>
          </cell>
          <cell r="B110">
            <v>105179</v>
          </cell>
          <cell r="C110" t="str">
            <v>AerolArg</v>
          </cell>
          <cell r="D110" t="str">
            <v>B762</v>
          </cell>
          <cell r="E110" t="str">
            <v>Jet</v>
          </cell>
          <cell r="F110">
            <v>172000</v>
          </cell>
          <cell r="G110" t="str">
            <v>.</v>
          </cell>
          <cell r="H110">
            <v>195</v>
          </cell>
          <cell r="I110">
            <v>4</v>
          </cell>
          <cell r="J110" t="str">
            <v>x</v>
          </cell>
        </row>
        <row r="111">
          <cell r="A111" t="str">
            <v>1055484A332</v>
          </cell>
          <cell r="B111">
            <v>1055484</v>
          </cell>
          <cell r="C111" t="str">
            <v>ChinaSouthern</v>
          </cell>
          <cell r="D111" t="str">
            <v>A332</v>
          </cell>
          <cell r="E111" t="str">
            <v>Jet</v>
          </cell>
          <cell r="F111">
            <v>230000</v>
          </cell>
          <cell r="G111" t="str">
            <v>Y</v>
          </cell>
          <cell r="H111">
            <v>253</v>
          </cell>
          <cell r="I111">
            <v>4</v>
          </cell>
          <cell r="J111" t="str">
            <v>fix 16aug12</v>
          </cell>
        </row>
        <row r="112">
          <cell r="A112" t="str">
            <v>1058597A333</v>
          </cell>
          <cell r="B112">
            <v>1058597</v>
          </cell>
          <cell r="C112" t="str">
            <v>AirAsiaX</v>
          </cell>
          <cell r="D112" t="str">
            <v>A333</v>
          </cell>
          <cell r="E112" t="str">
            <v>Jet</v>
          </cell>
          <cell r="F112">
            <v>230000</v>
          </cell>
          <cell r="G112" t="str">
            <v>Y</v>
          </cell>
          <cell r="H112">
            <v>253</v>
          </cell>
          <cell r="I112">
            <v>4</v>
          </cell>
          <cell r="J112" t="str">
            <v>fix 16aug12</v>
          </cell>
        </row>
        <row r="113">
          <cell r="A113" t="str">
            <v>106833B733</v>
          </cell>
          <cell r="B113">
            <v>106833</v>
          </cell>
          <cell r="C113" t="str">
            <v>AirVanuatu</v>
          </cell>
          <cell r="D113" t="str">
            <v>B733</v>
          </cell>
          <cell r="E113" t="str">
            <v>Jet</v>
          </cell>
          <cell r="F113">
            <v>61300</v>
          </cell>
          <cell r="G113" t="str">
            <v>.</v>
          </cell>
          <cell r="H113">
            <v>136</v>
          </cell>
          <cell r="I113">
            <v>4</v>
          </cell>
          <cell r="J113" t="str">
            <v>x</v>
          </cell>
        </row>
        <row r="114">
          <cell r="A114" t="str">
            <v>106833B734</v>
          </cell>
          <cell r="B114">
            <v>106833</v>
          </cell>
          <cell r="C114" t="str">
            <v>AirVanuatu</v>
          </cell>
          <cell r="D114" t="str">
            <v>B734</v>
          </cell>
          <cell r="E114" t="str">
            <v>Jet</v>
          </cell>
          <cell r="F114">
            <v>68000</v>
          </cell>
          <cell r="G114" t="str">
            <v>.</v>
          </cell>
          <cell r="H114">
            <v>149</v>
          </cell>
          <cell r="I114">
            <v>4</v>
          </cell>
          <cell r="J114" t="str">
            <v>x</v>
          </cell>
        </row>
        <row r="115">
          <cell r="A115" t="str">
            <v>106833B738</v>
          </cell>
          <cell r="B115">
            <v>106833</v>
          </cell>
          <cell r="C115" t="str">
            <v>AirVanuatu</v>
          </cell>
          <cell r="D115" t="str">
            <v>B738</v>
          </cell>
          <cell r="E115" t="str">
            <v>Jet</v>
          </cell>
          <cell r="F115">
            <v>79000</v>
          </cell>
          <cell r="G115" t="str">
            <v>.</v>
          </cell>
          <cell r="H115">
            <v>189</v>
          </cell>
          <cell r="I115">
            <v>4</v>
          </cell>
          <cell r="J115" t="str">
            <v>Starts 2feb08</v>
          </cell>
        </row>
        <row r="116">
          <cell r="A116" t="str">
            <v>123490A340</v>
          </cell>
          <cell r="B116">
            <v>123490</v>
          </cell>
          <cell r="C116" t="str">
            <v>CathayPac</v>
          </cell>
          <cell r="D116" t="str">
            <v>A340</v>
          </cell>
          <cell r="E116" t="str">
            <v>Jet</v>
          </cell>
          <cell r="F116">
            <v>272000</v>
          </cell>
          <cell r="G116" t="str">
            <v>.</v>
          </cell>
          <cell r="H116">
            <v>295</v>
          </cell>
          <cell r="I116">
            <v>4</v>
          </cell>
          <cell r="J116" t="str">
            <v>x</v>
          </cell>
        </row>
        <row r="117">
          <cell r="A117" t="str">
            <v>123490A343</v>
          </cell>
          <cell r="B117">
            <v>123490</v>
          </cell>
          <cell r="C117" t="str">
            <v>CathayPac</v>
          </cell>
          <cell r="D117" t="str">
            <v>A343</v>
          </cell>
          <cell r="E117" t="str">
            <v>Jet</v>
          </cell>
          <cell r="F117">
            <v>275000</v>
          </cell>
          <cell r="G117" t="str">
            <v>.</v>
          </cell>
          <cell r="H117">
            <v>295</v>
          </cell>
          <cell r="I117">
            <v>4</v>
          </cell>
          <cell r="J117" t="str">
            <v>x</v>
          </cell>
        </row>
        <row r="118">
          <cell r="A118" t="str">
            <v>123490A346</v>
          </cell>
          <cell r="B118">
            <v>123490</v>
          </cell>
          <cell r="C118" t="str">
            <v>CathayPac</v>
          </cell>
          <cell r="D118" t="str">
            <v>A346</v>
          </cell>
          <cell r="E118" t="str">
            <v>Jet</v>
          </cell>
          <cell r="F118">
            <v>368000</v>
          </cell>
          <cell r="G118" t="str">
            <v>.</v>
          </cell>
          <cell r="H118">
            <v>295</v>
          </cell>
          <cell r="I118">
            <v>4</v>
          </cell>
          <cell r="J118" t="str">
            <v>x</v>
          </cell>
        </row>
        <row r="119">
          <cell r="A119" t="str">
            <v>123490B744</v>
          </cell>
          <cell r="B119">
            <v>123490</v>
          </cell>
          <cell r="C119" t="str">
            <v>CathayPac</v>
          </cell>
          <cell r="D119" t="str">
            <v>B744</v>
          </cell>
          <cell r="E119" t="str">
            <v>Jet</v>
          </cell>
          <cell r="F119">
            <v>395000</v>
          </cell>
          <cell r="G119" t="str">
            <v>.</v>
          </cell>
          <cell r="H119">
            <v>392</v>
          </cell>
          <cell r="I119">
            <v>4</v>
          </cell>
          <cell r="J119" t="str">
            <v>x</v>
          </cell>
        </row>
        <row r="120">
          <cell r="A120" t="str">
            <v>128670C130</v>
          </cell>
          <cell r="B120">
            <v>128670</v>
          </cell>
          <cell r="C120" t="str">
            <v>Antarctic</v>
          </cell>
          <cell r="D120" t="str">
            <v>C130</v>
          </cell>
          <cell r="E120" t="str">
            <v>Turboprop</v>
          </cell>
          <cell r="F120">
            <v>70300</v>
          </cell>
          <cell r="G120" t="str">
            <v>.</v>
          </cell>
          <cell r="H120">
            <v>138</v>
          </cell>
          <cell r="I120">
            <v>4</v>
          </cell>
          <cell r="J120" t="str">
            <v>L.Hercules</v>
          </cell>
        </row>
        <row r="121">
          <cell r="A121" t="str">
            <v>128670C141</v>
          </cell>
          <cell r="B121">
            <v>128670</v>
          </cell>
          <cell r="C121" t="str">
            <v>Antarctic</v>
          </cell>
          <cell r="D121" t="str">
            <v>C141</v>
          </cell>
          <cell r="E121" t="str">
            <v>Turboprop</v>
          </cell>
          <cell r="F121">
            <v>156000</v>
          </cell>
          <cell r="G121" t="str">
            <v>.</v>
          </cell>
          <cell r="H121">
            <v>158</v>
          </cell>
          <cell r="I121">
            <v>4</v>
          </cell>
          <cell r="J121" t="str">
            <v>L.Starlifter</v>
          </cell>
        </row>
        <row r="122">
          <cell r="A122" t="str">
            <v>128670C17</v>
          </cell>
          <cell r="B122">
            <v>128670</v>
          </cell>
          <cell r="C122" t="str">
            <v>Antarctic</v>
          </cell>
          <cell r="D122" t="str">
            <v>C17</v>
          </cell>
          <cell r="E122" t="str">
            <v>Turboprop</v>
          </cell>
          <cell r="F122">
            <v>263000</v>
          </cell>
          <cell r="G122" t="str">
            <v>.</v>
          </cell>
          <cell r="H122">
            <v>108</v>
          </cell>
          <cell r="I122">
            <v>3</v>
          </cell>
          <cell r="J122" t="str">
            <v>L.Globemaster</v>
          </cell>
        </row>
        <row r="123">
          <cell r="A123" t="str">
            <v>128670C5</v>
          </cell>
          <cell r="B123">
            <v>128670</v>
          </cell>
          <cell r="C123" t="str">
            <v>Antarctic</v>
          </cell>
          <cell r="D123" t="str">
            <v>C5</v>
          </cell>
          <cell r="E123" t="str">
            <v>Turboprop</v>
          </cell>
          <cell r="F123">
            <v>381000</v>
          </cell>
          <cell r="G123" t="str">
            <v>.</v>
          </cell>
          <cell r="H123">
            <v>364</v>
          </cell>
          <cell r="I123">
            <v>2</v>
          </cell>
          <cell r="J123" t="str">
            <v>L.Galaxy</v>
          </cell>
        </row>
        <row r="124">
          <cell r="A124" t="str">
            <v>130163B741</v>
          </cell>
          <cell r="B124">
            <v>130163</v>
          </cell>
          <cell r="C124" t="str">
            <v>Evergreen</v>
          </cell>
          <cell r="D124" t="str">
            <v>B741</v>
          </cell>
          <cell r="E124" t="str">
            <v>Jet</v>
          </cell>
          <cell r="F124">
            <v>336000</v>
          </cell>
          <cell r="G124" t="str">
            <v>.</v>
          </cell>
          <cell r="H124">
            <v>489</v>
          </cell>
          <cell r="I124">
            <v>4</v>
          </cell>
          <cell r="J124" t="str">
            <v>x</v>
          </cell>
        </row>
        <row r="125">
          <cell r="A125" t="str">
            <v>130163B742</v>
          </cell>
          <cell r="B125">
            <v>130163</v>
          </cell>
          <cell r="C125" t="str">
            <v>Evergreen</v>
          </cell>
          <cell r="D125" t="str">
            <v>B742</v>
          </cell>
          <cell r="E125" t="str">
            <v>Jet</v>
          </cell>
          <cell r="F125">
            <v>353000</v>
          </cell>
          <cell r="G125" t="str">
            <v>.</v>
          </cell>
          <cell r="H125">
            <v>408</v>
          </cell>
          <cell r="I125">
            <v>4</v>
          </cell>
          <cell r="J125" t="str">
            <v>x</v>
          </cell>
        </row>
        <row r="126">
          <cell r="A126" t="str">
            <v>130163B744</v>
          </cell>
          <cell r="B126">
            <v>130163</v>
          </cell>
          <cell r="C126" t="str">
            <v>Evergreen</v>
          </cell>
          <cell r="D126" t="str">
            <v>B744</v>
          </cell>
          <cell r="E126" t="str">
            <v>Jet</v>
          </cell>
          <cell r="F126">
            <v>333000</v>
          </cell>
          <cell r="G126" t="str">
            <v>.</v>
          </cell>
          <cell r="H126">
            <v>392</v>
          </cell>
          <cell r="I126">
            <v>4</v>
          </cell>
          <cell r="J126" t="str">
            <v>x</v>
          </cell>
        </row>
        <row r="127">
          <cell r="A127" t="str">
            <v>133090B732</v>
          </cell>
          <cell r="B127">
            <v>133090</v>
          </cell>
          <cell r="C127" t="str">
            <v>AirPacific</v>
          </cell>
          <cell r="D127" t="str">
            <v>B732</v>
          </cell>
          <cell r="E127" t="str">
            <v>Jet</v>
          </cell>
          <cell r="F127">
            <v>61200</v>
          </cell>
          <cell r="G127" t="str">
            <v>.</v>
          </cell>
          <cell r="H127">
            <v>96</v>
          </cell>
          <cell r="I127">
            <v>4</v>
          </cell>
          <cell r="J127" t="str">
            <v>x</v>
          </cell>
        </row>
        <row r="128">
          <cell r="A128" t="str">
            <v>133090B733</v>
          </cell>
          <cell r="B128">
            <v>133090</v>
          </cell>
          <cell r="C128" t="str">
            <v>AirPacific</v>
          </cell>
          <cell r="D128" t="str">
            <v>B733</v>
          </cell>
          <cell r="E128" t="str">
            <v>Jet</v>
          </cell>
          <cell r="F128">
            <v>61200</v>
          </cell>
          <cell r="G128" t="str">
            <v>.</v>
          </cell>
          <cell r="H128">
            <v>136</v>
          </cell>
          <cell r="I128">
            <v>4</v>
          </cell>
          <cell r="J128" t="str">
            <v>x</v>
          </cell>
        </row>
        <row r="129">
          <cell r="A129" t="str">
            <v>133090B735</v>
          </cell>
          <cell r="B129">
            <v>133090</v>
          </cell>
          <cell r="C129" t="str">
            <v>AirPacific</v>
          </cell>
          <cell r="D129" t="str">
            <v>B735</v>
          </cell>
          <cell r="E129" t="str">
            <v>Jet</v>
          </cell>
          <cell r="F129">
            <v>60600</v>
          </cell>
          <cell r="G129" t="str">
            <v>.</v>
          </cell>
          <cell r="H129">
            <v>136</v>
          </cell>
          <cell r="I129">
            <v>4</v>
          </cell>
          <cell r="J129">
            <v>61200</v>
          </cell>
        </row>
        <row r="130">
          <cell r="A130" t="str">
            <v>133090B737</v>
          </cell>
          <cell r="B130">
            <v>133090</v>
          </cell>
          <cell r="C130" t="str">
            <v>AirPacific</v>
          </cell>
          <cell r="D130" t="str">
            <v>B737</v>
          </cell>
          <cell r="E130" t="str">
            <v>Jet</v>
          </cell>
          <cell r="F130">
            <v>69000</v>
          </cell>
          <cell r="G130" t="str">
            <v>.</v>
          </cell>
          <cell r="H130">
            <v>189</v>
          </cell>
          <cell r="I130">
            <v>4</v>
          </cell>
          <cell r="J130" t="str">
            <v>x</v>
          </cell>
        </row>
        <row r="131">
          <cell r="A131" t="str">
            <v>133090B738</v>
          </cell>
          <cell r="B131">
            <v>133090</v>
          </cell>
          <cell r="C131" t="str">
            <v>AirPacific</v>
          </cell>
          <cell r="D131" t="str">
            <v>B738</v>
          </cell>
          <cell r="E131" t="str">
            <v>Jet</v>
          </cell>
          <cell r="F131">
            <v>79000</v>
          </cell>
          <cell r="G131" t="str">
            <v>.</v>
          </cell>
          <cell r="H131">
            <v>189</v>
          </cell>
          <cell r="I131">
            <v>4</v>
          </cell>
          <cell r="J131" t="str">
            <v>x</v>
          </cell>
        </row>
        <row r="132">
          <cell r="A132" t="str">
            <v>133090B73V</v>
          </cell>
          <cell r="B132">
            <v>133090</v>
          </cell>
          <cell r="C132" t="str">
            <v>AirPacific</v>
          </cell>
          <cell r="D132" t="str">
            <v>B73V</v>
          </cell>
          <cell r="E132" t="str">
            <v>Jet</v>
          </cell>
          <cell r="F132">
            <v>60600</v>
          </cell>
          <cell r="G132" t="str">
            <v>.</v>
          </cell>
          <cell r="H132">
            <v>136</v>
          </cell>
          <cell r="I132">
            <v>4</v>
          </cell>
          <cell r="J132" t="str">
            <v>x</v>
          </cell>
        </row>
        <row r="133">
          <cell r="A133" t="str">
            <v>133090B741</v>
          </cell>
          <cell r="B133">
            <v>133090</v>
          </cell>
          <cell r="C133" t="str">
            <v>AirPacific</v>
          </cell>
          <cell r="D133" t="str">
            <v>B741</v>
          </cell>
          <cell r="E133" t="str">
            <v>Jet</v>
          </cell>
          <cell r="F133">
            <v>378000</v>
          </cell>
          <cell r="G133" t="str">
            <v>.</v>
          </cell>
          <cell r="H133">
            <v>489</v>
          </cell>
          <cell r="I133">
            <v>4</v>
          </cell>
          <cell r="J133" t="str">
            <v>x</v>
          </cell>
        </row>
        <row r="134">
          <cell r="A134" t="str">
            <v>133090B742</v>
          </cell>
          <cell r="B134">
            <v>133090</v>
          </cell>
          <cell r="C134" t="str">
            <v>AirPacific</v>
          </cell>
          <cell r="D134" t="str">
            <v>B742</v>
          </cell>
          <cell r="E134" t="str">
            <v>Jet</v>
          </cell>
          <cell r="F134">
            <v>378000</v>
          </cell>
          <cell r="G134" t="str">
            <v>.</v>
          </cell>
          <cell r="H134">
            <v>408</v>
          </cell>
          <cell r="I134">
            <v>4</v>
          </cell>
          <cell r="J134" t="str">
            <v>x</v>
          </cell>
        </row>
        <row r="135">
          <cell r="A135" t="str">
            <v>133090B743</v>
          </cell>
          <cell r="B135">
            <v>133090</v>
          </cell>
          <cell r="C135" t="str">
            <v>AirPacific</v>
          </cell>
          <cell r="D135" t="str">
            <v>B743</v>
          </cell>
          <cell r="E135" t="str">
            <v>Jet</v>
          </cell>
          <cell r="F135">
            <v>378000</v>
          </cell>
          <cell r="G135" t="str">
            <v>.</v>
          </cell>
          <cell r="H135">
            <v>416</v>
          </cell>
          <cell r="I135">
            <v>4</v>
          </cell>
          <cell r="J135" t="str">
            <v>x</v>
          </cell>
        </row>
        <row r="136">
          <cell r="A136" t="str">
            <v>133090B744</v>
          </cell>
          <cell r="B136">
            <v>133090</v>
          </cell>
          <cell r="C136" t="str">
            <v>AirPacific</v>
          </cell>
          <cell r="D136" t="str">
            <v>B744</v>
          </cell>
          <cell r="E136" t="str">
            <v>Jet</v>
          </cell>
          <cell r="F136">
            <v>395000</v>
          </cell>
          <cell r="G136" t="str">
            <v>.</v>
          </cell>
          <cell r="H136">
            <v>392</v>
          </cell>
          <cell r="I136">
            <v>4</v>
          </cell>
          <cell r="J136" t="str">
            <v>x</v>
          </cell>
        </row>
        <row r="137">
          <cell r="A137" t="str">
            <v>133090B762</v>
          </cell>
          <cell r="B137">
            <v>133090</v>
          </cell>
          <cell r="C137" t="str">
            <v>AirPacific</v>
          </cell>
          <cell r="D137" t="str">
            <v>B762</v>
          </cell>
          <cell r="E137" t="str">
            <v>Jet</v>
          </cell>
          <cell r="F137">
            <v>172000</v>
          </cell>
          <cell r="G137" t="str">
            <v>.</v>
          </cell>
          <cell r="H137">
            <v>195</v>
          </cell>
          <cell r="I137">
            <v>4</v>
          </cell>
          <cell r="J137" t="str">
            <v>x</v>
          </cell>
        </row>
        <row r="138">
          <cell r="A138" t="str">
            <v>133090B763</v>
          </cell>
          <cell r="B138">
            <v>133090</v>
          </cell>
          <cell r="C138" t="str">
            <v>AirPacific</v>
          </cell>
          <cell r="D138" t="str">
            <v>B763</v>
          </cell>
          <cell r="E138" t="str">
            <v>Jet</v>
          </cell>
          <cell r="F138">
            <v>181000</v>
          </cell>
          <cell r="G138" t="str">
            <v>.</v>
          </cell>
          <cell r="H138">
            <v>234</v>
          </cell>
          <cell r="I138">
            <v>4</v>
          </cell>
          <cell r="J138" t="str">
            <v>x</v>
          </cell>
        </row>
        <row r="139">
          <cell r="A139" t="str">
            <v>136717A330</v>
          </cell>
          <cell r="B139">
            <v>136717</v>
          </cell>
          <cell r="C139" t="str">
            <v>GarudaInd</v>
          </cell>
          <cell r="D139" t="str">
            <v>A330</v>
          </cell>
          <cell r="E139" t="str">
            <v>Jet</v>
          </cell>
          <cell r="F139">
            <v>212000</v>
          </cell>
          <cell r="G139" t="str">
            <v>.</v>
          </cell>
          <cell r="H139">
            <v>253</v>
          </cell>
          <cell r="I139">
            <v>4</v>
          </cell>
          <cell r="J139" t="str">
            <v>x</v>
          </cell>
        </row>
        <row r="140">
          <cell r="A140" t="str">
            <v>136717A333</v>
          </cell>
          <cell r="B140">
            <v>136717</v>
          </cell>
          <cell r="C140" t="str">
            <v>GarudaInd</v>
          </cell>
          <cell r="D140" t="str">
            <v>A333</v>
          </cell>
          <cell r="E140" t="str">
            <v>Jet</v>
          </cell>
          <cell r="F140">
            <v>212000</v>
          </cell>
          <cell r="G140" t="str">
            <v>.</v>
          </cell>
          <cell r="H140">
            <v>253</v>
          </cell>
          <cell r="I140">
            <v>4</v>
          </cell>
          <cell r="J140" t="str">
            <v>x</v>
          </cell>
        </row>
        <row r="141">
          <cell r="A141" t="str">
            <v>136717B742</v>
          </cell>
          <cell r="B141">
            <v>136717</v>
          </cell>
          <cell r="C141" t="str">
            <v>GarudaInd</v>
          </cell>
          <cell r="D141" t="str">
            <v>B742</v>
          </cell>
          <cell r="E141" t="str">
            <v>Jet</v>
          </cell>
          <cell r="F141">
            <v>378000</v>
          </cell>
          <cell r="G141" t="str">
            <v>.</v>
          </cell>
          <cell r="H141">
            <v>408</v>
          </cell>
          <cell r="I141">
            <v>4</v>
          </cell>
          <cell r="J141" t="str">
            <v>x</v>
          </cell>
        </row>
        <row r="142">
          <cell r="A142" t="str">
            <v>136717B744</v>
          </cell>
          <cell r="B142">
            <v>136717</v>
          </cell>
          <cell r="C142" t="str">
            <v>GarudaInd</v>
          </cell>
          <cell r="D142" t="str">
            <v>B744</v>
          </cell>
          <cell r="E142" t="str">
            <v>Jet</v>
          </cell>
          <cell r="F142">
            <v>386000</v>
          </cell>
          <cell r="G142" t="str">
            <v>.</v>
          </cell>
          <cell r="H142">
            <v>392</v>
          </cell>
          <cell r="I142">
            <v>4</v>
          </cell>
          <cell r="J142" t="str">
            <v>x</v>
          </cell>
        </row>
        <row r="143">
          <cell r="A143" t="str">
            <v>136717Dc10</v>
          </cell>
          <cell r="B143">
            <v>136717</v>
          </cell>
          <cell r="C143" t="str">
            <v>GarudaInd</v>
          </cell>
          <cell r="D143" t="str">
            <v>Dc10</v>
          </cell>
          <cell r="E143" t="str">
            <v>Jet</v>
          </cell>
          <cell r="F143">
            <v>259000</v>
          </cell>
          <cell r="G143" t="str">
            <v>.</v>
          </cell>
          <cell r="H143">
            <v>247</v>
          </cell>
          <cell r="I143">
            <v>4</v>
          </cell>
          <cell r="J143" t="str">
            <v>x</v>
          </cell>
        </row>
        <row r="144">
          <cell r="A144" t="str">
            <v>136717Md11</v>
          </cell>
          <cell r="B144">
            <v>136717</v>
          </cell>
          <cell r="C144" t="str">
            <v>GarudaInd</v>
          </cell>
          <cell r="D144" t="str">
            <v>Md11</v>
          </cell>
          <cell r="E144" t="str">
            <v>Jet</v>
          </cell>
          <cell r="F144">
            <v>280000</v>
          </cell>
          <cell r="G144" t="str">
            <v>.</v>
          </cell>
          <cell r="H144">
            <v>285</v>
          </cell>
          <cell r="I144">
            <v>4</v>
          </cell>
          <cell r="J144" t="str">
            <v>x</v>
          </cell>
        </row>
        <row r="145">
          <cell r="A145" t="str">
            <v>140901B763</v>
          </cell>
          <cell r="B145">
            <v>140901</v>
          </cell>
          <cell r="C145" t="str">
            <v>HawaiianAL</v>
          </cell>
          <cell r="D145" t="str">
            <v>B763</v>
          </cell>
          <cell r="E145" t="str">
            <v>Jet</v>
          </cell>
          <cell r="F145">
            <v>186000</v>
          </cell>
          <cell r="G145" t="str">
            <v>.</v>
          </cell>
          <cell r="H145">
            <v>234</v>
          </cell>
          <cell r="I145">
            <v>4</v>
          </cell>
          <cell r="J145" t="str">
            <v>Add 20aug12</v>
          </cell>
        </row>
        <row r="146">
          <cell r="A146" t="str">
            <v>156478A343</v>
          </cell>
          <cell r="B146">
            <v>156478</v>
          </cell>
          <cell r="C146" t="str">
            <v>LanChile</v>
          </cell>
          <cell r="D146" t="str">
            <v>A343</v>
          </cell>
          <cell r="E146" t="str">
            <v>Jet</v>
          </cell>
          <cell r="F146">
            <v>275000</v>
          </cell>
          <cell r="G146" t="str">
            <v>Y</v>
          </cell>
          <cell r="H146">
            <v>295</v>
          </cell>
          <cell r="I146">
            <v>4</v>
          </cell>
          <cell r="J146" t="str">
            <v>x</v>
          </cell>
        </row>
        <row r="147">
          <cell r="A147" t="str">
            <v>162456B733</v>
          </cell>
          <cell r="B147">
            <v>162456</v>
          </cell>
          <cell r="C147" t="str">
            <v>Malaysia</v>
          </cell>
          <cell r="D147" t="str">
            <v>B733</v>
          </cell>
          <cell r="E147" t="str">
            <v>Jet</v>
          </cell>
          <cell r="F147">
            <v>59200</v>
          </cell>
          <cell r="G147" t="str">
            <v>.</v>
          </cell>
          <cell r="H147">
            <v>136</v>
          </cell>
          <cell r="I147">
            <v>4</v>
          </cell>
          <cell r="J147" t="str">
            <v>x</v>
          </cell>
        </row>
        <row r="148">
          <cell r="A148" t="str">
            <v>162456B742</v>
          </cell>
          <cell r="B148">
            <v>162456</v>
          </cell>
          <cell r="C148" t="str">
            <v>Malaysia</v>
          </cell>
          <cell r="D148" t="str">
            <v>B742</v>
          </cell>
          <cell r="E148" t="str">
            <v>Jet</v>
          </cell>
          <cell r="F148">
            <v>356000</v>
          </cell>
          <cell r="G148" t="str">
            <v>.</v>
          </cell>
          <cell r="H148">
            <v>408</v>
          </cell>
          <cell r="I148">
            <v>4</v>
          </cell>
          <cell r="J148">
            <v>234000</v>
          </cell>
        </row>
        <row r="149">
          <cell r="A149" t="str">
            <v>162456B744</v>
          </cell>
          <cell r="B149">
            <v>162456</v>
          </cell>
          <cell r="C149" t="str">
            <v>Malaysia</v>
          </cell>
          <cell r="D149" t="str">
            <v>B744</v>
          </cell>
          <cell r="E149" t="str">
            <v>Jet</v>
          </cell>
          <cell r="F149">
            <v>395000</v>
          </cell>
          <cell r="G149" t="str">
            <v>.</v>
          </cell>
          <cell r="H149">
            <v>392</v>
          </cell>
          <cell r="I149">
            <v>4</v>
          </cell>
          <cell r="J149" t="str">
            <v>x</v>
          </cell>
        </row>
        <row r="150">
          <cell r="A150" t="str">
            <v>162456B772</v>
          </cell>
          <cell r="B150">
            <v>162456</v>
          </cell>
          <cell r="C150" t="str">
            <v>Malaysia</v>
          </cell>
          <cell r="D150" t="str">
            <v>B772</v>
          </cell>
          <cell r="E150" t="str">
            <v>Jet</v>
          </cell>
          <cell r="F150">
            <v>287000</v>
          </cell>
          <cell r="G150" t="str">
            <v>.</v>
          </cell>
          <cell r="H150">
            <v>313</v>
          </cell>
          <cell r="I150">
            <v>4</v>
          </cell>
          <cell r="J150" t="str">
            <v>x</v>
          </cell>
        </row>
        <row r="151">
          <cell r="A151" t="str">
            <v>162456B777</v>
          </cell>
          <cell r="B151">
            <v>162456</v>
          </cell>
          <cell r="C151" t="str">
            <v>Malaysia</v>
          </cell>
          <cell r="D151" t="str">
            <v>B777</v>
          </cell>
          <cell r="E151" t="str">
            <v>Jet</v>
          </cell>
          <cell r="F151">
            <v>289000</v>
          </cell>
          <cell r="G151" t="str">
            <v>.</v>
          </cell>
          <cell r="H151">
            <v>420</v>
          </cell>
          <cell r="I151">
            <v>4</v>
          </cell>
          <cell r="J151" t="str">
            <v>x</v>
          </cell>
        </row>
        <row r="152">
          <cell r="A152" t="str">
            <v>176436A310</v>
          </cell>
          <cell r="B152">
            <v>176436</v>
          </cell>
          <cell r="C152" t="str">
            <v>Polynesian</v>
          </cell>
          <cell r="D152" t="str">
            <v>A310</v>
          </cell>
          <cell r="E152" t="str">
            <v>Jet</v>
          </cell>
          <cell r="F152">
            <v>157000</v>
          </cell>
          <cell r="G152" t="str">
            <v>.</v>
          </cell>
          <cell r="H152">
            <v>285</v>
          </cell>
          <cell r="I152">
            <v>4</v>
          </cell>
          <cell r="J152" t="str">
            <v>x</v>
          </cell>
        </row>
        <row r="153">
          <cell r="A153" t="str">
            <v>176436B733</v>
          </cell>
          <cell r="B153">
            <v>176436</v>
          </cell>
          <cell r="C153" t="str">
            <v>Polynesian</v>
          </cell>
          <cell r="D153" t="str">
            <v>B733</v>
          </cell>
          <cell r="E153" t="str">
            <v>Jet</v>
          </cell>
          <cell r="F153">
            <v>62100</v>
          </cell>
          <cell r="G153" t="str">
            <v>.</v>
          </cell>
          <cell r="H153">
            <v>136</v>
          </cell>
          <cell r="I153">
            <v>4</v>
          </cell>
          <cell r="J153" t="str">
            <v>x</v>
          </cell>
        </row>
        <row r="154">
          <cell r="A154" t="str">
            <v>176436B738</v>
          </cell>
          <cell r="B154">
            <v>176436</v>
          </cell>
          <cell r="C154" t="str">
            <v>Polynesian</v>
          </cell>
          <cell r="D154" t="str">
            <v>B738</v>
          </cell>
          <cell r="E154" t="str">
            <v>Jet</v>
          </cell>
          <cell r="F154">
            <v>79000</v>
          </cell>
          <cell r="G154" t="str">
            <v>.</v>
          </cell>
          <cell r="H154">
            <v>189</v>
          </cell>
          <cell r="I154">
            <v>4</v>
          </cell>
          <cell r="J154" t="str">
            <v>x</v>
          </cell>
        </row>
        <row r="155">
          <cell r="A155" t="str">
            <v>176436B752</v>
          </cell>
          <cell r="B155">
            <v>176436</v>
          </cell>
          <cell r="C155" t="str">
            <v>Polynesian</v>
          </cell>
          <cell r="D155" t="str">
            <v>B752</v>
          </cell>
          <cell r="E155" t="str">
            <v>Jet</v>
          </cell>
          <cell r="F155">
            <v>104000</v>
          </cell>
          <cell r="G155" t="str">
            <v>.</v>
          </cell>
          <cell r="H155">
            <v>250</v>
          </cell>
          <cell r="I155">
            <v>4</v>
          </cell>
          <cell r="J155" t="str">
            <v>x</v>
          </cell>
        </row>
        <row r="156">
          <cell r="A156" t="str">
            <v>176436B763</v>
          </cell>
          <cell r="B156">
            <v>176436</v>
          </cell>
          <cell r="C156" t="str">
            <v>Polynesian</v>
          </cell>
          <cell r="D156" t="str">
            <v>B763</v>
          </cell>
          <cell r="E156" t="str">
            <v>Jet</v>
          </cell>
          <cell r="F156">
            <v>187000</v>
          </cell>
          <cell r="G156" t="str">
            <v>.</v>
          </cell>
          <cell r="H156">
            <v>234</v>
          </cell>
          <cell r="I156">
            <v>4</v>
          </cell>
          <cell r="J156" t="str">
            <v>x</v>
          </cell>
        </row>
        <row r="157">
          <cell r="A157" t="str">
            <v>176436DH8a</v>
          </cell>
          <cell r="B157">
            <v>176436</v>
          </cell>
          <cell r="C157" t="str">
            <v>Polynesian</v>
          </cell>
          <cell r="D157" t="str">
            <v>DH8a</v>
          </cell>
          <cell r="E157" t="str">
            <v>Turboprop</v>
          </cell>
          <cell r="F157">
            <v>15650</v>
          </cell>
          <cell r="G157" t="str">
            <v>.</v>
          </cell>
          <cell r="H157">
            <v>60</v>
          </cell>
          <cell r="I157">
            <v>4</v>
          </cell>
          <cell r="J157" t="str">
            <v>new 4may06</v>
          </cell>
        </row>
        <row r="158">
          <cell r="A158" t="str">
            <v>183951A310</v>
          </cell>
          <cell r="B158">
            <v>183951</v>
          </cell>
          <cell r="C158" t="str">
            <v>AirCaledon</v>
          </cell>
          <cell r="D158" t="str">
            <v>A310</v>
          </cell>
          <cell r="E158" t="str">
            <v>Jet</v>
          </cell>
          <cell r="F158">
            <v>150000</v>
          </cell>
          <cell r="G158" t="str">
            <v>.</v>
          </cell>
          <cell r="H158">
            <v>285</v>
          </cell>
          <cell r="I158">
            <v>4</v>
          </cell>
          <cell r="J158" t="str">
            <v>x</v>
          </cell>
        </row>
        <row r="159">
          <cell r="A159" t="str">
            <v>183951A320</v>
          </cell>
          <cell r="B159">
            <v>183951</v>
          </cell>
          <cell r="C159" t="str">
            <v>AirCaledon</v>
          </cell>
          <cell r="D159" t="str">
            <v>A320</v>
          </cell>
          <cell r="E159" t="str">
            <v>Jet</v>
          </cell>
          <cell r="F159">
            <v>77000</v>
          </cell>
          <cell r="G159" t="str">
            <v>.</v>
          </cell>
          <cell r="H159">
            <v>146</v>
          </cell>
          <cell r="I159">
            <v>4</v>
          </cell>
          <cell r="J159" t="str">
            <v>x</v>
          </cell>
        </row>
        <row r="160">
          <cell r="A160" t="str">
            <v>183951A330</v>
          </cell>
          <cell r="B160">
            <v>183951</v>
          </cell>
          <cell r="C160" t="str">
            <v>AirCaledon</v>
          </cell>
          <cell r="D160" t="str">
            <v>A330</v>
          </cell>
          <cell r="E160" t="str">
            <v>Jet</v>
          </cell>
          <cell r="F160">
            <v>212000</v>
          </cell>
          <cell r="G160" t="str">
            <v>.</v>
          </cell>
          <cell r="H160">
            <v>253</v>
          </cell>
          <cell r="I160">
            <v>4</v>
          </cell>
          <cell r="J160" t="str">
            <v>x</v>
          </cell>
        </row>
        <row r="161">
          <cell r="A161" t="str">
            <v>183951A332</v>
          </cell>
          <cell r="B161">
            <v>183951</v>
          </cell>
          <cell r="C161" t="str">
            <v>AirCaledon</v>
          </cell>
          <cell r="D161" t="str">
            <v>A332</v>
          </cell>
          <cell r="E161" t="str">
            <v>Jet</v>
          </cell>
          <cell r="F161">
            <v>230000</v>
          </cell>
          <cell r="G161" t="str">
            <v>.</v>
          </cell>
          <cell r="H161">
            <v>253</v>
          </cell>
          <cell r="I161">
            <v>4</v>
          </cell>
          <cell r="J161" t="str">
            <v>was 378t</v>
          </cell>
        </row>
        <row r="162">
          <cell r="A162" t="str">
            <v>183951B722</v>
          </cell>
          <cell r="B162">
            <v>183951</v>
          </cell>
          <cell r="C162" t="str">
            <v>AirCaledon</v>
          </cell>
          <cell r="D162" t="str">
            <v>B722</v>
          </cell>
          <cell r="E162" t="str">
            <v>Jet</v>
          </cell>
          <cell r="F162">
            <v>89400</v>
          </cell>
          <cell r="G162" t="str">
            <v>.</v>
          </cell>
          <cell r="H162">
            <v>189</v>
          </cell>
          <cell r="I162">
            <v>4</v>
          </cell>
          <cell r="J162" t="str">
            <v>x</v>
          </cell>
        </row>
        <row r="163">
          <cell r="A163" t="str">
            <v>183951B733</v>
          </cell>
          <cell r="B163">
            <v>183951</v>
          </cell>
          <cell r="C163" t="str">
            <v>AirCaledon</v>
          </cell>
          <cell r="D163" t="str">
            <v>B733</v>
          </cell>
          <cell r="E163" t="str">
            <v>Jet</v>
          </cell>
          <cell r="F163">
            <v>62800</v>
          </cell>
          <cell r="G163" t="str">
            <v>.</v>
          </cell>
          <cell r="H163">
            <v>136</v>
          </cell>
          <cell r="I163">
            <v>4</v>
          </cell>
          <cell r="J163" t="str">
            <v>x</v>
          </cell>
        </row>
        <row r="164">
          <cell r="A164" t="str">
            <v>183951B762</v>
          </cell>
          <cell r="B164">
            <v>183951</v>
          </cell>
          <cell r="C164" t="str">
            <v>AirCaledon</v>
          </cell>
          <cell r="D164" t="str">
            <v>B762</v>
          </cell>
          <cell r="E164" t="str">
            <v>Jet</v>
          </cell>
          <cell r="F164">
            <v>145000</v>
          </cell>
          <cell r="G164" t="str">
            <v>.</v>
          </cell>
          <cell r="H164">
            <v>195</v>
          </cell>
          <cell r="I164">
            <v>4</v>
          </cell>
          <cell r="J164" t="str">
            <v>x</v>
          </cell>
        </row>
        <row r="165">
          <cell r="A165" t="str">
            <v>183951B763</v>
          </cell>
          <cell r="B165">
            <v>183951</v>
          </cell>
          <cell r="C165" t="str">
            <v>AirCaledon</v>
          </cell>
          <cell r="D165" t="str">
            <v>B763</v>
          </cell>
          <cell r="E165" t="str">
            <v>Jet</v>
          </cell>
          <cell r="F165">
            <v>186000</v>
          </cell>
          <cell r="G165" t="str">
            <v>.</v>
          </cell>
          <cell r="H165">
            <v>234</v>
          </cell>
          <cell r="I165">
            <v>4</v>
          </cell>
          <cell r="J165" t="str">
            <v>has 172 &amp; 185</v>
          </cell>
        </row>
        <row r="166">
          <cell r="A166" t="str">
            <v>197501A345</v>
          </cell>
          <cell r="B166">
            <v>197501</v>
          </cell>
          <cell r="C166" t="str">
            <v>Thai.Int</v>
          </cell>
          <cell r="D166" t="str">
            <v>A345</v>
          </cell>
          <cell r="E166" t="str">
            <v>Jet</v>
          </cell>
          <cell r="F166">
            <v>365000</v>
          </cell>
          <cell r="G166" t="str">
            <v>.</v>
          </cell>
          <cell r="H166">
            <v>295</v>
          </cell>
          <cell r="I166">
            <v>4</v>
          </cell>
          <cell r="J166" t="str">
            <v>add 6dec05</v>
          </cell>
        </row>
        <row r="167">
          <cell r="A167" t="str">
            <v>197501A346</v>
          </cell>
          <cell r="B167">
            <v>197501</v>
          </cell>
          <cell r="C167" t="str">
            <v>Thai.Int</v>
          </cell>
          <cell r="D167" t="str">
            <v>A346</v>
          </cell>
          <cell r="E167" t="str">
            <v>Jet</v>
          </cell>
          <cell r="F167">
            <v>368000</v>
          </cell>
          <cell r="G167" t="str">
            <v>.</v>
          </cell>
          <cell r="H167">
            <v>295</v>
          </cell>
          <cell r="I167">
            <v>4</v>
          </cell>
          <cell r="J167" t="str">
            <v>est 15mar05</v>
          </cell>
        </row>
        <row r="168">
          <cell r="A168" t="str">
            <v>197501B742</v>
          </cell>
          <cell r="B168">
            <v>197501</v>
          </cell>
          <cell r="C168" t="str">
            <v>Thai.Int</v>
          </cell>
          <cell r="D168" t="str">
            <v>B742</v>
          </cell>
          <cell r="E168" t="str">
            <v>Jet</v>
          </cell>
          <cell r="F168">
            <v>372000</v>
          </cell>
          <cell r="G168" t="str">
            <v>.</v>
          </cell>
          <cell r="H168">
            <v>408</v>
          </cell>
          <cell r="I168">
            <v>4</v>
          </cell>
          <cell r="J168" t="str">
            <v>x</v>
          </cell>
        </row>
        <row r="169">
          <cell r="A169" t="str">
            <v>197501B743</v>
          </cell>
          <cell r="B169">
            <v>197501</v>
          </cell>
          <cell r="C169" t="str">
            <v>Thai.Int</v>
          </cell>
          <cell r="D169" t="str">
            <v>B743</v>
          </cell>
          <cell r="E169" t="str">
            <v>Jet</v>
          </cell>
          <cell r="F169">
            <v>377800</v>
          </cell>
          <cell r="G169" t="str">
            <v>.</v>
          </cell>
          <cell r="H169">
            <v>416</v>
          </cell>
          <cell r="I169">
            <v>4</v>
          </cell>
          <cell r="J169" t="str">
            <v>x</v>
          </cell>
        </row>
        <row r="170">
          <cell r="A170" t="str">
            <v>197501B744</v>
          </cell>
          <cell r="B170">
            <v>197501</v>
          </cell>
          <cell r="C170" t="str">
            <v>Thai.Int</v>
          </cell>
          <cell r="D170" t="str">
            <v>B744</v>
          </cell>
          <cell r="E170" t="str">
            <v>Jet</v>
          </cell>
          <cell r="F170">
            <v>370000</v>
          </cell>
          <cell r="G170" t="str">
            <v>.</v>
          </cell>
          <cell r="H170">
            <v>392</v>
          </cell>
          <cell r="I170">
            <v>4</v>
          </cell>
          <cell r="J170" t="str">
            <v>use 386 &amp; 363</v>
          </cell>
        </row>
        <row r="171">
          <cell r="A171" t="str">
            <v>197501B772</v>
          </cell>
          <cell r="B171">
            <v>197501</v>
          </cell>
          <cell r="C171" t="str">
            <v>Thai.Int</v>
          </cell>
          <cell r="D171" t="str">
            <v>B772</v>
          </cell>
          <cell r="E171" t="str">
            <v>Jet</v>
          </cell>
          <cell r="F171">
            <v>243000</v>
          </cell>
          <cell r="G171" t="str">
            <v>.</v>
          </cell>
          <cell r="H171">
            <v>313</v>
          </cell>
          <cell r="I171">
            <v>4</v>
          </cell>
          <cell r="J171" t="str">
            <v>zz 18feb09</v>
          </cell>
        </row>
        <row r="172">
          <cell r="A172" t="str">
            <v>197501B773</v>
          </cell>
          <cell r="B172">
            <v>197501</v>
          </cell>
          <cell r="C172" t="str">
            <v>Thai.Int</v>
          </cell>
          <cell r="D172" t="str">
            <v>B773</v>
          </cell>
          <cell r="E172" t="str">
            <v>Jet</v>
          </cell>
          <cell r="F172">
            <v>287000</v>
          </cell>
          <cell r="G172" t="str">
            <v>.</v>
          </cell>
          <cell r="H172">
            <v>386</v>
          </cell>
          <cell r="I172">
            <v>4</v>
          </cell>
          <cell r="J172" t="str">
            <v>x</v>
          </cell>
        </row>
        <row r="173">
          <cell r="A173" t="str">
            <v>197501Dc10</v>
          </cell>
          <cell r="B173">
            <v>197501</v>
          </cell>
          <cell r="C173" t="str">
            <v>Thai.Int</v>
          </cell>
          <cell r="D173" t="str">
            <v>Dc10</v>
          </cell>
          <cell r="E173" t="str">
            <v>Jet</v>
          </cell>
          <cell r="F173">
            <v>267000</v>
          </cell>
          <cell r="G173" t="str">
            <v>.</v>
          </cell>
          <cell r="H173">
            <v>247</v>
          </cell>
          <cell r="I173">
            <v>4</v>
          </cell>
          <cell r="J173" t="str">
            <v>x</v>
          </cell>
        </row>
        <row r="174">
          <cell r="A174" t="str">
            <v>197501Md11</v>
          </cell>
          <cell r="B174">
            <v>197501</v>
          </cell>
          <cell r="C174" t="str">
            <v>Thai.Int</v>
          </cell>
          <cell r="D174" t="str">
            <v>Md11</v>
          </cell>
          <cell r="E174" t="str">
            <v>Jet</v>
          </cell>
          <cell r="F174">
            <v>280000</v>
          </cell>
          <cell r="G174" t="str">
            <v>.</v>
          </cell>
          <cell r="H174">
            <v>285</v>
          </cell>
          <cell r="I174">
            <v>4</v>
          </cell>
          <cell r="J174" t="str">
            <v>x</v>
          </cell>
        </row>
        <row r="175">
          <cell r="A175" t="str">
            <v>225710A340</v>
          </cell>
          <cell r="B175">
            <v>225710</v>
          </cell>
          <cell r="C175" t="str">
            <v>ChinaSW</v>
          </cell>
          <cell r="D175" t="str">
            <v>A340</v>
          </cell>
          <cell r="E175" t="str">
            <v>Jet</v>
          </cell>
          <cell r="F175">
            <v>275000</v>
          </cell>
          <cell r="G175" t="str">
            <v>.</v>
          </cell>
          <cell r="H175">
            <v>295</v>
          </cell>
          <cell r="I175">
            <v>4</v>
          </cell>
          <cell r="J175" t="str">
            <v>x</v>
          </cell>
        </row>
        <row r="176">
          <cell r="A176" t="str">
            <v>225710B73S</v>
          </cell>
          <cell r="B176">
            <v>225710</v>
          </cell>
          <cell r="C176" t="str">
            <v>ChinaSW</v>
          </cell>
          <cell r="D176" t="str">
            <v>B73S</v>
          </cell>
          <cell r="E176" t="str">
            <v>Jet</v>
          </cell>
          <cell r="F176">
            <v>61200</v>
          </cell>
          <cell r="G176" t="str">
            <v>.</v>
          </cell>
          <cell r="H176">
            <v>136</v>
          </cell>
          <cell r="I176">
            <v>4</v>
          </cell>
          <cell r="J176" t="str">
            <v>x</v>
          </cell>
        </row>
        <row r="177">
          <cell r="A177" t="str">
            <v>267303B744</v>
          </cell>
          <cell r="B177">
            <v>267303</v>
          </cell>
          <cell r="C177" t="str">
            <v>CargoLux</v>
          </cell>
          <cell r="D177" t="str">
            <v>B744</v>
          </cell>
          <cell r="E177" t="str">
            <v>Jet</v>
          </cell>
          <cell r="F177">
            <v>397000</v>
          </cell>
          <cell r="G177" t="str">
            <v>.</v>
          </cell>
          <cell r="H177">
            <v>392</v>
          </cell>
          <cell r="I177">
            <v>4</v>
          </cell>
          <cell r="J177" t="str">
            <v>x</v>
          </cell>
        </row>
        <row r="178">
          <cell r="A178" t="str">
            <v>268605Md11</v>
          </cell>
          <cell r="B178">
            <v>268605</v>
          </cell>
          <cell r="C178" t="str">
            <v>Lufthansa</v>
          </cell>
          <cell r="D178" t="str">
            <v>Md11</v>
          </cell>
          <cell r="E178" t="str">
            <v>Jet</v>
          </cell>
          <cell r="F178">
            <v>280000</v>
          </cell>
          <cell r="G178" t="str">
            <v>.</v>
          </cell>
          <cell r="H178">
            <v>285</v>
          </cell>
          <cell r="I178">
            <v>4</v>
          </cell>
          <cell r="J178" t="str">
            <v>use 240 &amp; 280</v>
          </cell>
        </row>
        <row r="179">
          <cell r="A179" t="str">
            <v>276488C402</v>
          </cell>
          <cell r="B179">
            <v>276488</v>
          </cell>
          <cell r="C179" t="str">
            <v>AirNationl</v>
          </cell>
          <cell r="D179" t="str">
            <v>C402</v>
          </cell>
          <cell r="E179" t="str">
            <v>Piston</v>
          </cell>
          <cell r="F179">
            <v>3100</v>
          </cell>
          <cell r="G179" t="str">
            <v>.</v>
          </cell>
          <cell r="H179">
            <v>11</v>
          </cell>
          <cell r="I179">
            <v>4</v>
          </cell>
          <cell r="J179" t="str">
            <v>x</v>
          </cell>
        </row>
        <row r="180">
          <cell r="A180" t="str">
            <v>276488C404</v>
          </cell>
          <cell r="B180">
            <v>276488</v>
          </cell>
          <cell r="C180" t="str">
            <v>AirNationl</v>
          </cell>
          <cell r="D180" t="str">
            <v>C404</v>
          </cell>
          <cell r="E180" t="str">
            <v>Piston</v>
          </cell>
          <cell r="F180">
            <v>3800</v>
          </cell>
          <cell r="G180" t="str">
            <v>.</v>
          </cell>
          <cell r="H180">
            <v>14</v>
          </cell>
          <cell r="I180">
            <v>4</v>
          </cell>
          <cell r="J180" t="str">
            <v>x</v>
          </cell>
        </row>
        <row r="181">
          <cell r="A181" t="str">
            <v>276488C421</v>
          </cell>
          <cell r="B181">
            <v>276488</v>
          </cell>
          <cell r="C181" t="str">
            <v>AirNationl</v>
          </cell>
          <cell r="D181" t="str">
            <v>C421</v>
          </cell>
          <cell r="E181" t="str">
            <v>Piston</v>
          </cell>
          <cell r="F181">
            <v>3400</v>
          </cell>
          <cell r="G181" t="str">
            <v>.</v>
          </cell>
          <cell r="H181">
            <v>10</v>
          </cell>
          <cell r="I181">
            <v>4</v>
          </cell>
          <cell r="J181" t="str">
            <v>x</v>
          </cell>
        </row>
        <row r="182">
          <cell r="A182" t="str">
            <v>276488Dh8A</v>
          </cell>
          <cell r="B182">
            <v>276488</v>
          </cell>
          <cell r="C182" t="str">
            <v>AirNationl</v>
          </cell>
          <cell r="D182" t="str">
            <v>Dh8A</v>
          </cell>
          <cell r="E182" t="str">
            <v>Turboprop</v>
          </cell>
          <cell r="F182">
            <v>15600</v>
          </cell>
          <cell r="G182" t="str">
            <v>.</v>
          </cell>
          <cell r="H182">
            <v>60</v>
          </cell>
          <cell r="I182">
            <v>4</v>
          </cell>
          <cell r="J182" t="str">
            <v>x</v>
          </cell>
        </row>
        <row r="183">
          <cell r="A183" t="str">
            <v>276488E110</v>
          </cell>
          <cell r="B183">
            <v>276488</v>
          </cell>
          <cell r="C183" t="str">
            <v>AirNationl</v>
          </cell>
          <cell r="D183" t="str">
            <v>E110</v>
          </cell>
          <cell r="E183" t="str">
            <v>Turboprop</v>
          </cell>
          <cell r="F183">
            <v>5700</v>
          </cell>
          <cell r="G183" t="str">
            <v>.</v>
          </cell>
          <cell r="H183">
            <v>17</v>
          </cell>
          <cell r="I183">
            <v>4</v>
          </cell>
          <cell r="J183" t="str">
            <v>x</v>
          </cell>
        </row>
        <row r="184">
          <cell r="A184" t="str">
            <v>276488Glf4</v>
          </cell>
          <cell r="B184">
            <v>276488</v>
          </cell>
          <cell r="C184" t="str">
            <v>AirNationl</v>
          </cell>
          <cell r="D184" t="str">
            <v>Glf4</v>
          </cell>
          <cell r="E184" t="str">
            <v>Jet</v>
          </cell>
          <cell r="F184">
            <v>33200</v>
          </cell>
          <cell r="G184" t="str">
            <v>.</v>
          </cell>
          <cell r="H184">
            <v>22</v>
          </cell>
          <cell r="I184">
            <v>4</v>
          </cell>
          <cell r="J184" t="str">
            <v>x</v>
          </cell>
        </row>
        <row r="185">
          <cell r="A185" t="str">
            <v>276488Js32</v>
          </cell>
          <cell r="B185">
            <v>276488</v>
          </cell>
          <cell r="C185" t="str">
            <v>AirNationl</v>
          </cell>
          <cell r="D185" t="str">
            <v>Js32</v>
          </cell>
          <cell r="E185" t="str">
            <v>Turboprop</v>
          </cell>
          <cell r="F185">
            <v>6900</v>
          </cell>
          <cell r="G185" t="str">
            <v>.</v>
          </cell>
          <cell r="H185">
            <v>18</v>
          </cell>
          <cell r="I185">
            <v>4</v>
          </cell>
          <cell r="J185" t="str">
            <v>6nov01 swaps between 2900 &amp; 3200</v>
          </cell>
        </row>
        <row r="186">
          <cell r="A186" t="str">
            <v>276488Js3A</v>
          </cell>
          <cell r="B186">
            <v>276488</v>
          </cell>
          <cell r="C186" t="str">
            <v>AirNationl</v>
          </cell>
          <cell r="D186" t="str">
            <v>Js3A</v>
          </cell>
          <cell r="E186" t="str">
            <v>Turboprop</v>
          </cell>
          <cell r="F186">
            <v>7100</v>
          </cell>
          <cell r="G186" t="str">
            <v>.</v>
          </cell>
          <cell r="H186">
            <v>18</v>
          </cell>
          <cell r="I186">
            <v>4</v>
          </cell>
          <cell r="J186" t="str">
            <v>x</v>
          </cell>
        </row>
        <row r="187">
          <cell r="A187" t="str">
            <v>276488PA27</v>
          </cell>
          <cell r="B187">
            <v>276488</v>
          </cell>
          <cell r="C187" t="str">
            <v>AirNationl</v>
          </cell>
          <cell r="D187" t="str">
            <v>PA27</v>
          </cell>
          <cell r="E187" t="str">
            <v>Piston</v>
          </cell>
          <cell r="F187">
            <v>2200</v>
          </cell>
          <cell r="G187" t="str">
            <v>.</v>
          </cell>
          <cell r="H187">
            <v>6</v>
          </cell>
          <cell r="I187">
            <v>4</v>
          </cell>
          <cell r="J187" t="str">
            <v>add Jul07</v>
          </cell>
        </row>
        <row r="188">
          <cell r="A188" t="str">
            <v>276488Pa31</v>
          </cell>
          <cell r="B188">
            <v>276488</v>
          </cell>
          <cell r="C188" t="str">
            <v>AirNationl</v>
          </cell>
          <cell r="D188" t="str">
            <v>Pa31</v>
          </cell>
          <cell r="E188" t="str">
            <v>Piston</v>
          </cell>
          <cell r="F188">
            <v>3050</v>
          </cell>
          <cell r="G188" t="str">
            <v>.</v>
          </cell>
          <cell r="H188">
            <v>8</v>
          </cell>
          <cell r="I188">
            <v>4</v>
          </cell>
          <cell r="J188">
            <v>49000</v>
          </cell>
        </row>
        <row r="189">
          <cell r="A189" t="str">
            <v>276488Sw4</v>
          </cell>
          <cell r="B189">
            <v>276488</v>
          </cell>
          <cell r="C189" t="str">
            <v>AirNationl</v>
          </cell>
          <cell r="D189" t="str">
            <v>Sw4</v>
          </cell>
          <cell r="E189" t="str">
            <v>Turboprop</v>
          </cell>
          <cell r="F189">
            <v>7500</v>
          </cell>
          <cell r="G189" t="str">
            <v>.</v>
          </cell>
          <cell r="H189">
            <v>19</v>
          </cell>
          <cell r="I189">
            <v>3</v>
          </cell>
          <cell r="J189" t="str">
            <v>x</v>
          </cell>
        </row>
        <row r="190">
          <cell r="A190" t="str">
            <v>276488WW24</v>
          </cell>
          <cell r="B190">
            <v>276488</v>
          </cell>
          <cell r="C190" t="str">
            <v>AirNationl</v>
          </cell>
          <cell r="D190" t="str">
            <v>WW24</v>
          </cell>
          <cell r="E190" t="str">
            <v>Piston</v>
          </cell>
          <cell r="F190">
            <v>10700</v>
          </cell>
          <cell r="G190" t="str">
            <v>.</v>
          </cell>
          <cell r="H190">
            <v>14</v>
          </cell>
          <cell r="I190">
            <v>4</v>
          </cell>
          <cell r="J190" t="str">
            <v>add Jul07</v>
          </cell>
        </row>
        <row r="191">
          <cell r="A191" t="str">
            <v>279224B763</v>
          </cell>
          <cell r="B191">
            <v>279224</v>
          </cell>
          <cell r="C191" t="str">
            <v>RoyalBruni</v>
          </cell>
          <cell r="D191" t="str">
            <v>B763</v>
          </cell>
          <cell r="E191" t="str">
            <v>Jet</v>
          </cell>
          <cell r="F191">
            <v>185000</v>
          </cell>
          <cell r="G191" t="str">
            <v>Y</v>
          </cell>
          <cell r="H191">
            <v>234</v>
          </cell>
          <cell r="I191">
            <v>4</v>
          </cell>
          <cell r="J191" t="str">
            <v>actual Jan09</v>
          </cell>
        </row>
        <row r="192">
          <cell r="A192" t="str">
            <v>279224B772</v>
          </cell>
          <cell r="B192">
            <v>279224</v>
          </cell>
          <cell r="C192" t="str">
            <v>RoyalBruni</v>
          </cell>
          <cell r="D192" t="str">
            <v>B772</v>
          </cell>
          <cell r="E192" t="str">
            <v>Jet</v>
          </cell>
          <cell r="F192">
            <v>247000</v>
          </cell>
          <cell r="G192" t="str">
            <v>Y</v>
          </cell>
          <cell r="H192">
            <v>313</v>
          </cell>
          <cell r="I192">
            <v>4</v>
          </cell>
          <cell r="J192" t="str">
            <v>actual Aug10</v>
          </cell>
        </row>
        <row r="193">
          <cell r="A193" t="str">
            <v>291338B732</v>
          </cell>
          <cell r="B193">
            <v>291338</v>
          </cell>
          <cell r="C193" t="str">
            <v>AirPost</v>
          </cell>
          <cell r="D193" t="str">
            <v>B732</v>
          </cell>
          <cell r="E193" t="str">
            <v>Jet</v>
          </cell>
          <cell r="F193">
            <v>53100</v>
          </cell>
          <cell r="G193" t="str">
            <v>.</v>
          </cell>
          <cell r="H193">
            <v>96</v>
          </cell>
          <cell r="I193">
            <v>4</v>
          </cell>
          <cell r="J193" t="str">
            <v>x</v>
          </cell>
        </row>
        <row r="194">
          <cell r="A194" t="str">
            <v>291338B733</v>
          </cell>
          <cell r="B194">
            <v>291338</v>
          </cell>
          <cell r="C194" t="str">
            <v>AirPost</v>
          </cell>
          <cell r="D194" t="str">
            <v>B733</v>
          </cell>
          <cell r="E194" t="str">
            <v>Jet</v>
          </cell>
          <cell r="F194">
            <v>62800</v>
          </cell>
          <cell r="G194" t="str">
            <v>.</v>
          </cell>
          <cell r="H194">
            <v>136</v>
          </cell>
          <cell r="I194">
            <v>4</v>
          </cell>
          <cell r="J194" t="str">
            <v>add 4may05</v>
          </cell>
        </row>
        <row r="195">
          <cell r="A195" t="str">
            <v>291338F27</v>
          </cell>
          <cell r="B195">
            <v>291338</v>
          </cell>
          <cell r="C195" t="str">
            <v>AirPost</v>
          </cell>
          <cell r="D195" t="str">
            <v>F27</v>
          </cell>
          <cell r="E195" t="str">
            <v>Turboprop</v>
          </cell>
          <cell r="F195">
            <v>20800</v>
          </cell>
          <cell r="G195" t="str">
            <v>.</v>
          </cell>
          <cell r="H195">
            <v>50</v>
          </cell>
          <cell r="I195">
            <v>3</v>
          </cell>
          <cell r="J195" t="str">
            <v>x</v>
          </cell>
        </row>
        <row r="196">
          <cell r="A196" t="str">
            <v>291338P31T</v>
          </cell>
          <cell r="B196">
            <v>291338</v>
          </cell>
          <cell r="C196" t="str">
            <v>AirPost</v>
          </cell>
          <cell r="D196" t="str">
            <v>P31T</v>
          </cell>
          <cell r="E196" t="str">
            <v>Piston</v>
          </cell>
          <cell r="F196">
            <v>4080</v>
          </cell>
          <cell r="G196" t="str">
            <v>.</v>
          </cell>
          <cell r="H196">
            <v>11</v>
          </cell>
          <cell r="I196">
            <v>4</v>
          </cell>
          <cell r="J196" t="str">
            <v>x</v>
          </cell>
        </row>
        <row r="197">
          <cell r="A197" t="str">
            <v>291338Pa31</v>
          </cell>
          <cell r="B197">
            <v>291338</v>
          </cell>
          <cell r="C197" t="str">
            <v>AirPost</v>
          </cell>
          <cell r="D197" t="str">
            <v>Pa31</v>
          </cell>
          <cell r="E197" t="str">
            <v>Piston</v>
          </cell>
          <cell r="F197">
            <v>3180</v>
          </cell>
          <cell r="G197" t="str">
            <v>.</v>
          </cell>
          <cell r="H197">
            <v>8</v>
          </cell>
          <cell r="I197">
            <v>4</v>
          </cell>
          <cell r="J197" t="str">
            <v>x</v>
          </cell>
        </row>
        <row r="198">
          <cell r="A198" t="str">
            <v>291338Pat4</v>
          </cell>
          <cell r="B198">
            <v>291338</v>
          </cell>
          <cell r="C198" t="str">
            <v>AirPost</v>
          </cell>
          <cell r="D198" t="str">
            <v>Pat4</v>
          </cell>
          <cell r="E198" t="str">
            <v>Piston</v>
          </cell>
          <cell r="F198">
            <v>4080</v>
          </cell>
          <cell r="G198" t="str">
            <v>.</v>
          </cell>
          <cell r="H198">
            <v>11</v>
          </cell>
          <cell r="I198">
            <v>4</v>
          </cell>
          <cell r="J198" t="str">
            <v>x</v>
          </cell>
        </row>
        <row r="199">
          <cell r="A199" t="str">
            <v>291338Sw3</v>
          </cell>
          <cell r="B199">
            <v>291338</v>
          </cell>
          <cell r="C199" t="str">
            <v>AirPost</v>
          </cell>
          <cell r="D199" t="str">
            <v>Sw3</v>
          </cell>
          <cell r="E199" t="str">
            <v>Turboprop</v>
          </cell>
          <cell r="F199">
            <v>6600</v>
          </cell>
          <cell r="G199" t="str">
            <v>.</v>
          </cell>
          <cell r="H199">
            <v>19</v>
          </cell>
          <cell r="I199">
            <v>3</v>
          </cell>
          <cell r="J199" t="str">
            <v>x</v>
          </cell>
        </row>
        <row r="200">
          <cell r="A200" t="str">
            <v>291338Sw4</v>
          </cell>
          <cell r="B200">
            <v>291338</v>
          </cell>
          <cell r="C200" t="str">
            <v>AirPost</v>
          </cell>
          <cell r="D200" t="str">
            <v>Sw4</v>
          </cell>
          <cell r="E200" t="str">
            <v>Turboprop</v>
          </cell>
          <cell r="F200">
            <v>7300</v>
          </cell>
          <cell r="G200" t="str">
            <v>.</v>
          </cell>
          <cell r="H200">
            <v>19</v>
          </cell>
          <cell r="I200">
            <v>3</v>
          </cell>
          <cell r="J200" t="str">
            <v>x</v>
          </cell>
        </row>
        <row r="201">
          <cell r="A201" t="str">
            <v>291338Sw4A</v>
          </cell>
          <cell r="B201">
            <v>291338</v>
          </cell>
          <cell r="C201" t="str">
            <v>AirPost</v>
          </cell>
          <cell r="D201" t="str">
            <v>Sw4A</v>
          </cell>
          <cell r="E201" t="str">
            <v>Turboprop</v>
          </cell>
          <cell r="F201">
            <v>6600</v>
          </cell>
          <cell r="G201" t="str">
            <v>.</v>
          </cell>
          <cell r="H201">
            <v>19</v>
          </cell>
          <cell r="I201">
            <v>4</v>
          </cell>
          <cell r="J201" t="str">
            <v>x</v>
          </cell>
        </row>
        <row r="202">
          <cell r="A202" t="str">
            <v>291338Sw4B</v>
          </cell>
          <cell r="B202">
            <v>291338</v>
          </cell>
          <cell r="C202" t="str">
            <v>AirPost</v>
          </cell>
          <cell r="D202" t="str">
            <v>Sw4B</v>
          </cell>
          <cell r="E202" t="str">
            <v>Turboprop</v>
          </cell>
          <cell r="F202">
            <v>7300</v>
          </cell>
          <cell r="G202" t="str">
            <v>.</v>
          </cell>
          <cell r="H202">
            <v>19</v>
          </cell>
          <cell r="I202">
            <v>4</v>
          </cell>
          <cell r="J202" t="str">
            <v>x</v>
          </cell>
        </row>
        <row r="203">
          <cell r="A203" t="str">
            <v>292701A320</v>
          </cell>
          <cell r="B203">
            <v>292701</v>
          </cell>
          <cell r="C203" t="str">
            <v>QantasAus</v>
          </cell>
          <cell r="D203" t="str">
            <v>A320</v>
          </cell>
          <cell r="E203" t="str">
            <v>Jet</v>
          </cell>
          <cell r="F203">
            <v>77000</v>
          </cell>
          <cell r="G203" t="str">
            <v>Y</v>
          </cell>
          <cell r="H203">
            <v>146</v>
          </cell>
          <cell r="I203">
            <v>4</v>
          </cell>
          <cell r="J203" t="str">
            <v>est 27sep05</v>
          </cell>
        </row>
        <row r="204">
          <cell r="A204" t="str">
            <v>292701A332</v>
          </cell>
          <cell r="B204">
            <v>292701</v>
          </cell>
          <cell r="C204" t="str">
            <v>QantasAus</v>
          </cell>
          <cell r="D204" t="str">
            <v>A332</v>
          </cell>
          <cell r="E204" t="str">
            <v>Jet</v>
          </cell>
          <cell r="F204">
            <v>215000</v>
          </cell>
          <cell r="G204" t="str">
            <v>Y</v>
          </cell>
          <cell r="H204">
            <v>253</v>
          </cell>
          <cell r="I204">
            <v>4</v>
          </cell>
          <cell r="J204" t="str">
            <v>202 then 223</v>
          </cell>
        </row>
        <row r="205">
          <cell r="A205" t="str">
            <v>292701A333</v>
          </cell>
          <cell r="B205">
            <v>292701</v>
          </cell>
          <cell r="C205" t="str">
            <v>QantasAus</v>
          </cell>
          <cell r="D205" t="str">
            <v>A333</v>
          </cell>
          <cell r="E205" t="str">
            <v>Jet</v>
          </cell>
          <cell r="F205">
            <v>233000</v>
          </cell>
          <cell r="G205" t="str">
            <v>Y</v>
          </cell>
          <cell r="H205">
            <v>253</v>
          </cell>
          <cell r="I205">
            <v>4</v>
          </cell>
          <cell r="J205" t="str">
            <v>new 7mar06</v>
          </cell>
        </row>
        <row r="206">
          <cell r="A206" t="str">
            <v>292701A340</v>
          </cell>
          <cell r="B206">
            <v>292701</v>
          </cell>
          <cell r="C206" t="str">
            <v>QantasAus</v>
          </cell>
          <cell r="D206" t="str">
            <v>A340</v>
          </cell>
          <cell r="E206" t="str">
            <v>Jet</v>
          </cell>
          <cell r="F206">
            <v>275000</v>
          </cell>
          <cell r="G206" t="str">
            <v>Y</v>
          </cell>
          <cell r="H206">
            <v>295</v>
          </cell>
          <cell r="I206">
            <v>4</v>
          </cell>
          <cell r="J206">
            <v>65000</v>
          </cell>
        </row>
        <row r="207">
          <cell r="A207" t="str">
            <v>292701A380</v>
          </cell>
          <cell r="B207">
            <v>292701</v>
          </cell>
          <cell r="C207" t="str">
            <v>QantasAus</v>
          </cell>
          <cell r="D207" t="str">
            <v>A380</v>
          </cell>
          <cell r="E207" t="str">
            <v>Jet</v>
          </cell>
          <cell r="F207">
            <v>560000</v>
          </cell>
          <cell r="G207" t="str">
            <v>Y</v>
          </cell>
          <cell r="H207">
            <v>520</v>
          </cell>
          <cell r="I207">
            <v>4</v>
          </cell>
          <cell r="J207" t="str">
            <v>est 25feb08</v>
          </cell>
        </row>
        <row r="208">
          <cell r="A208" t="str">
            <v>292701A388</v>
          </cell>
          <cell r="B208">
            <v>292701</v>
          </cell>
          <cell r="C208" t="str">
            <v>QantasAus</v>
          </cell>
          <cell r="D208" t="str">
            <v>A388</v>
          </cell>
          <cell r="E208" t="str">
            <v>Jet</v>
          </cell>
          <cell r="F208">
            <v>569000</v>
          </cell>
          <cell r="G208" t="str">
            <v>Y</v>
          </cell>
          <cell r="H208">
            <v>520</v>
          </cell>
          <cell r="I208">
            <v>4</v>
          </cell>
          <cell r="J208" t="str">
            <v>add 30sep10 actuals</v>
          </cell>
        </row>
        <row r="209">
          <cell r="A209" t="str">
            <v>292701B733</v>
          </cell>
          <cell r="B209">
            <v>292701</v>
          </cell>
          <cell r="C209" t="str">
            <v>QantasAus</v>
          </cell>
          <cell r="D209" t="str">
            <v>B733</v>
          </cell>
          <cell r="E209" t="str">
            <v>Jet</v>
          </cell>
          <cell r="F209">
            <v>61200</v>
          </cell>
          <cell r="G209" t="str">
            <v>.</v>
          </cell>
          <cell r="H209">
            <v>136</v>
          </cell>
          <cell r="I209">
            <v>4</v>
          </cell>
          <cell r="J209" t="str">
            <v>x</v>
          </cell>
        </row>
        <row r="210">
          <cell r="A210" t="str">
            <v>292701B734</v>
          </cell>
          <cell r="B210">
            <v>292701</v>
          </cell>
          <cell r="C210" t="str">
            <v>QantasAus</v>
          </cell>
          <cell r="D210" t="str">
            <v>B734</v>
          </cell>
          <cell r="E210" t="str">
            <v>Jet</v>
          </cell>
          <cell r="F210">
            <v>67100</v>
          </cell>
          <cell r="G210" t="str">
            <v>.</v>
          </cell>
          <cell r="H210">
            <v>189</v>
          </cell>
          <cell r="I210">
            <v>4</v>
          </cell>
          <cell r="J210" t="str">
            <v>64.6 &gt; 68.0</v>
          </cell>
        </row>
        <row r="211">
          <cell r="A211" t="str">
            <v>292701B737</v>
          </cell>
          <cell r="B211">
            <v>292701</v>
          </cell>
          <cell r="C211" t="str">
            <v>QantasAus</v>
          </cell>
          <cell r="D211" t="str">
            <v>B737</v>
          </cell>
          <cell r="E211" t="str">
            <v>Jet</v>
          </cell>
          <cell r="F211">
            <v>70100</v>
          </cell>
          <cell r="G211" t="str">
            <v>.</v>
          </cell>
          <cell r="H211">
            <v>189</v>
          </cell>
          <cell r="I211">
            <v>4</v>
          </cell>
          <cell r="J211">
            <v>352000</v>
          </cell>
        </row>
        <row r="212">
          <cell r="A212" t="str">
            <v>292701B738</v>
          </cell>
          <cell r="B212">
            <v>292701</v>
          </cell>
          <cell r="C212" t="str">
            <v>QantasAus</v>
          </cell>
          <cell r="D212" t="str">
            <v>B738</v>
          </cell>
          <cell r="E212" t="str">
            <v>Jet</v>
          </cell>
          <cell r="F212">
            <v>79000</v>
          </cell>
          <cell r="G212" t="str">
            <v>.</v>
          </cell>
          <cell r="H212">
            <v>189</v>
          </cell>
          <cell r="I212">
            <v>4</v>
          </cell>
          <cell r="J212" t="str">
            <v>x</v>
          </cell>
        </row>
        <row r="213">
          <cell r="A213" t="str">
            <v>292701B742</v>
          </cell>
          <cell r="B213">
            <v>292701</v>
          </cell>
          <cell r="C213" t="str">
            <v>QantasAus</v>
          </cell>
          <cell r="D213" t="str">
            <v>B742</v>
          </cell>
          <cell r="E213" t="str">
            <v>Jet</v>
          </cell>
          <cell r="F213">
            <v>378000</v>
          </cell>
          <cell r="G213" t="str">
            <v>Y</v>
          </cell>
          <cell r="H213">
            <v>408</v>
          </cell>
          <cell r="I213">
            <v>4</v>
          </cell>
          <cell r="J213">
            <v>397000</v>
          </cell>
        </row>
        <row r="214">
          <cell r="A214" t="str">
            <v>292701B743</v>
          </cell>
          <cell r="B214">
            <v>292701</v>
          </cell>
          <cell r="C214" t="str">
            <v>QantasAus</v>
          </cell>
          <cell r="D214" t="str">
            <v>B743</v>
          </cell>
          <cell r="E214" t="str">
            <v>Jet</v>
          </cell>
          <cell r="F214">
            <v>378000</v>
          </cell>
          <cell r="G214" t="str">
            <v>Y</v>
          </cell>
          <cell r="H214">
            <v>416</v>
          </cell>
          <cell r="I214">
            <v>4</v>
          </cell>
          <cell r="J214" t="str">
            <v>x</v>
          </cell>
        </row>
        <row r="215">
          <cell r="A215" t="str">
            <v>292701B744</v>
          </cell>
          <cell r="B215">
            <v>292701</v>
          </cell>
          <cell r="C215" t="str">
            <v>QantasAus</v>
          </cell>
          <cell r="D215" t="str">
            <v>B744</v>
          </cell>
          <cell r="E215" t="str">
            <v>Jet</v>
          </cell>
          <cell r="F215">
            <v>402000</v>
          </cell>
          <cell r="G215" t="str">
            <v>Y</v>
          </cell>
          <cell r="H215">
            <v>392</v>
          </cell>
          <cell r="I215">
            <v>4</v>
          </cell>
          <cell r="J215" t="str">
            <v>has 397 &amp; 413</v>
          </cell>
        </row>
        <row r="216">
          <cell r="A216" t="str">
            <v>292701B74S</v>
          </cell>
          <cell r="B216">
            <v>292701</v>
          </cell>
          <cell r="C216" t="str">
            <v>QantasAus</v>
          </cell>
          <cell r="D216" t="str">
            <v>B74S</v>
          </cell>
          <cell r="E216" t="str">
            <v>Jet</v>
          </cell>
          <cell r="F216">
            <v>318000</v>
          </cell>
          <cell r="G216" t="str">
            <v>Y</v>
          </cell>
          <cell r="H216">
            <v>440</v>
          </cell>
          <cell r="I216">
            <v>4</v>
          </cell>
          <cell r="J216" t="str">
            <v>has 172 &amp; 185t</v>
          </cell>
        </row>
        <row r="217">
          <cell r="A217" t="str">
            <v>292701B762</v>
          </cell>
          <cell r="B217">
            <v>292701</v>
          </cell>
          <cell r="C217" t="str">
            <v>QantasAus</v>
          </cell>
          <cell r="D217" t="str">
            <v>B762</v>
          </cell>
          <cell r="E217" t="str">
            <v>Jet</v>
          </cell>
          <cell r="F217">
            <v>159000</v>
          </cell>
          <cell r="G217" t="str">
            <v>.</v>
          </cell>
          <cell r="H217">
            <v>195</v>
          </cell>
          <cell r="I217">
            <v>4</v>
          </cell>
          <cell r="J217" t="str">
            <v>Freighter Jan11 actuals</v>
          </cell>
        </row>
        <row r="218">
          <cell r="A218" t="str">
            <v>292701B763</v>
          </cell>
          <cell r="B218">
            <v>292701</v>
          </cell>
          <cell r="C218" t="str">
            <v>QantasAus</v>
          </cell>
          <cell r="D218" t="str">
            <v>B763</v>
          </cell>
          <cell r="E218" t="str">
            <v>Jet</v>
          </cell>
          <cell r="F218">
            <v>170000</v>
          </cell>
          <cell r="G218" t="str">
            <v>.</v>
          </cell>
          <cell r="H218">
            <v>234</v>
          </cell>
          <cell r="I218">
            <v>4</v>
          </cell>
          <cell r="J218" t="str">
            <v>has 158 &amp; 172</v>
          </cell>
        </row>
        <row r="219">
          <cell r="A219" t="str">
            <v>292701Dc87</v>
          </cell>
          <cell r="B219">
            <v>292701</v>
          </cell>
          <cell r="C219" t="str">
            <v>QantasAus</v>
          </cell>
          <cell r="D219" t="str">
            <v>Dc87</v>
          </cell>
          <cell r="E219" t="str">
            <v>Jet</v>
          </cell>
          <cell r="F219">
            <v>161000</v>
          </cell>
          <cell r="G219" t="str">
            <v>.</v>
          </cell>
          <cell r="H219">
            <v>272</v>
          </cell>
          <cell r="I219">
            <v>4</v>
          </cell>
          <cell r="J219" t="str">
            <v>x</v>
          </cell>
        </row>
        <row r="220">
          <cell r="A220" t="str">
            <v>292702B733</v>
          </cell>
          <cell r="B220">
            <v>292702</v>
          </cell>
          <cell r="C220" t="str">
            <v>QantasDom</v>
          </cell>
          <cell r="D220" t="str">
            <v>B733</v>
          </cell>
          <cell r="E220" t="str">
            <v>Jet</v>
          </cell>
          <cell r="F220">
            <v>61300</v>
          </cell>
          <cell r="G220" t="str">
            <v>.</v>
          </cell>
          <cell r="H220">
            <v>136</v>
          </cell>
          <cell r="I220">
            <v>4</v>
          </cell>
          <cell r="J220" t="str">
            <v>x</v>
          </cell>
        </row>
        <row r="221">
          <cell r="A221" t="str">
            <v>292702B734</v>
          </cell>
          <cell r="B221">
            <v>292702</v>
          </cell>
          <cell r="C221" t="str">
            <v>QantasDom</v>
          </cell>
          <cell r="D221" t="str">
            <v>B734</v>
          </cell>
          <cell r="E221" t="str">
            <v>Jet</v>
          </cell>
          <cell r="F221">
            <v>68000</v>
          </cell>
          <cell r="G221" t="str">
            <v>.</v>
          </cell>
          <cell r="H221">
            <v>149</v>
          </cell>
          <cell r="I221">
            <v>4</v>
          </cell>
          <cell r="J221" t="str">
            <v>64.6 &amp; 68.0</v>
          </cell>
        </row>
        <row r="222">
          <cell r="A222" t="str">
            <v>292702B737</v>
          </cell>
          <cell r="B222">
            <v>292702</v>
          </cell>
          <cell r="C222" t="str">
            <v>QantasDom</v>
          </cell>
          <cell r="D222" t="str">
            <v>B737</v>
          </cell>
          <cell r="E222" t="str">
            <v>Jet</v>
          </cell>
          <cell r="F222">
            <v>70100</v>
          </cell>
          <cell r="G222" t="str">
            <v>.</v>
          </cell>
          <cell r="H222">
            <v>189</v>
          </cell>
          <cell r="I222">
            <v>4</v>
          </cell>
          <cell r="J222" t="str">
            <v>x</v>
          </cell>
        </row>
        <row r="223">
          <cell r="A223" t="str">
            <v>292702B738</v>
          </cell>
          <cell r="B223">
            <v>292702</v>
          </cell>
          <cell r="C223" t="str">
            <v>QantasDom</v>
          </cell>
          <cell r="D223" t="str">
            <v>B738</v>
          </cell>
          <cell r="E223" t="str">
            <v>Jet</v>
          </cell>
          <cell r="F223">
            <v>79000</v>
          </cell>
          <cell r="G223" t="str">
            <v>.</v>
          </cell>
          <cell r="H223">
            <v>189</v>
          </cell>
          <cell r="I223">
            <v>4</v>
          </cell>
          <cell r="J223" t="str">
            <v>x</v>
          </cell>
        </row>
        <row r="224">
          <cell r="A224" t="str">
            <v>292702B743</v>
          </cell>
          <cell r="B224">
            <v>292702</v>
          </cell>
          <cell r="C224" t="str">
            <v>QantasDom</v>
          </cell>
          <cell r="D224" t="str">
            <v>B743</v>
          </cell>
          <cell r="E224" t="str">
            <v>Jet</v>
          </cell>
          <cell r="F224">
            <v>378000</v>
          </cell>
          <cell r="G224" t="str">
            <v>.</v>
          </cell>
          <cell r="H224">
            <v>416</v>
          </cell>
          <cell r="I224">
            <v>4</v>
          </cell>
          <cell r="J224" t="str">
            <v>x</v>
          </cell>
        </row>
        <row r="225">
          <cell r="A225" t="str">
            <v>292702B744</v>
          </cell>
          <cell r="B225">
            <v>292702</v>
          </cell>
          <cell r="C225" t="str">
            <v>QantasDom</v>
          </cell>
          <cell r="D225" t="str">
            <v>B744</v>
          </cell>
          <cell r="E225" t="str">
            <v>Jet</v>
          </cell>
          <cell r="F225">
            <v>397000</v>
          </cell>
          <cell r="G225" t="str">
            <v>.</v>
          </cell>
          <cell r="H225">
            <v>392</v>
          </cell>
          <cell r="I225">
            <v>4</v>
          </cell>
          <cell r="J225" t="str">
            <v>add May04</v>
          </cell>
        </row>
        <row r="226">
          <cell r="A226" t="str">
            <v>292702B763</v>
          </cell>
          <cell r="B226">
            <v>292702</v>
          </cell>
          <cell r="C226" t="str">
            <v>QantasDom</v>
          </cell>
          <cell r="D226" t="str">
            <v>B763</v>
          </cell>
          <cell r="E226" t="str">
            <v>Jet</v>
          </cell>
          <cell r="F226">
            <v>173000</v>
          </cell>
          <cell r="G226" t="str">
            <v>.</v>
          </cell>
          <cell r="H226">
            <v>234</v>
          </cell>
          <cell r="I226">
            <v>4</v>
          </cell>
          <cell r="J226" t="str">
            <v>has 172 &amp; 182</v>
          </cell>
        </row>
        <row r="227">
          <cell r="A227" t="str">
            <v>305576B190</v>
          </cell>
          <cell r="B227">
            <v>305576</v>
          </cell>
          <cell r="C227" t="str">
            <v>VincentAv</v>
          </cell>
          <cell r="D227" t="str">
            <v>B190</v>
          </cell>
          <cell r="E227" t="str">
            <v>Turboprop</v>
          </cell>
          <cell r="F227">
            <v>7800</v>
          </cell>
          <cell r="G227" t="str">
            <v>.</v>
          </cell>
          <cell r="H227">
            <v>19</v>
          </cell>
          <cell r="I227">
            <v>4</v>
          </cell>
          <cell r="J227" t="str">
            <v>add 8aug06</v>
          </cell>
        </row>
        <row r="228">
          <cell r="A228" t="str">
            <v>305576Dh8A</v>
          </cell>
          <cell r="B228">
            <v>305576</v>
          </cell>
          <cell r="C228" t="str">
            <v>VincentAv</v>
          </cell>
          <cell r="D228" t="str">
            <v>Dh8A</v>
          </cell>
          <cell r="E228" t="str">
            <v>Turboprop</v>
          </cell>
          <cell r="F228">
            <v>15600</v>
          </cell>
          <cell r="G228" t="str">
            <v>.</v>
          </cell>
          <cell r="H228">
            <v>60</v>
          </cell>
          <cell r="I228">
            <v>4</v>
          </cell>
          <cell r="J228" t="str">
            <v>add 8aug06</v>
          </cell>
        </row>
        <row r="229">
          <cell r="A229" t="str">
            <v>305576Dh8c</v>
          </cell>
          <cell r="B229">
            <v>305576</v>
          </cell>
          <cell r="C229" t="str">
            <v>VincentAv</v>
          </cell>
          <cell r="D229" t="str">
            <v>Dh8c</v>
          </cell>
          <cell r="E229" t="str">
            <v>Turboprop</v>
          </cell>
          <cell r="F229">
            <v>15600</v>
          </cell>
          <cell r="G229" t="str">
            <v>.</v>
          </cell>
          <cell r="H229">
            <v>50</v>
          </cell>
          <cell r="I229">
            <v>4</v>
          </cell>
          <cell r="J229" t="str">
            <v>add 7dec06</v>
          </cell>
        </row>
        <row r="230">
          <cell r="A230" t="str">
            <v>314624B744</v>
          </cell>
          <cell r="B230">
            <v>314624</v>
          </cell>
          <cell r="C230" t="str">
            <v>KoreanAir</v>
          </cell>
          <cell r="D230" t="str">
            <v>B744</v>
          </cell>
          <cell r="E230" t="str">
            <v>Jet</v>
          </cell>
          <cell r="F230">
            <v>395000</v>
          </cell>
          <cell r="G230" t="str">
            <v>.</v>
          </cell>
          <cell r="H230">
            <v>392</v>
          </cell>
          <cell r="I230">
            <v>4</v>
          </cell>
          <cell r="J230" t="str">
            <v>zz 18feb09</v>
          </cell>
        </row>
        <row r="231">
          <cell r="A231" t="str">
            <v>314624B772</v>
          </cell>
          <cell r="B231">
            <v>314624</v>
          </cell>
          <cell r="C231" t="str">
            <v>KoreanAir</v>
          </cell>
          <cell r="D231" t="str">
            <v>B772</v>
          </cell>
          <cell r="E231" t="str">
            <v>Jet</v>
          </cell>
          <cell r="F231">
            <v>289000</v>
          </cell>
          <cell r="G231" t="str">
            <v>.</v>
          </cell>
          <cell r="H231">
            <v>313</v>
          </cell>
          <cell r="I231">
            <v>4</v>
          </cell>
          <cell r="J231" t="str">
            <v>267-&gt;292</v>
          </cell>
        </row>
        <row r="232">
          <cell r="A232" t="str">
            <v>314624B773</v>
          </cell>
          <cell r="B232">
            <v>314624</v>
          </cell>
          <cell r="C232" t="str">
            <v>KoreanAir</v>
          </cell>
          <cell r="D232" t="str">
            <v>B773</v>
          </cell>
          <cell r="E232" t="str">
            <v>Jet</v>
          </cell>
          <cell r="F232">
            <v>299400</v>
          </cell>
          <cell r="G232" t="str">
            <v>.</v>
          </cell>
          <cell r="H232">
            <v>386</v>
          </cell>
          <cell r="I232">
            <v>4</v>
          </cell>
          <cell r="J232" t="str">
            <v>x</v>
          </cell>
        </row>
        <row r="233">
          <cell r="A233" t="str">
            <v>314624Md11</v>
          </cell>
          <cell r="B233">
            <v>314624</v>
          </cell>
          <cell r="C233" t="str">
            <v>KoreanAir</v>
          </cell>
          <cell r="D233" t="str">
            <v>Md11</v>
          </cell>
          <cell r="E233" t="str">
            <v>Jet</v>
          </cell>
          <cell r="F233">
            <v>280000</v>
          </cell>
          <cell r="G233" t="str">
            <v>.</v>
          </cell>
          <cell r="H233">
            <v>285</v>
          </cell>
          <cell r="I233">
            <v>4</v>
          </cell>
          <cell r="J233" t="str">
            <v>x</v>
          </cell>
        </row>
        <row r="234">
          <cell r="A234" t="str">
            <v>329084B722</v>
          </cell>
          <cell r="B234">
            <v>329084</v>
          </cell>
          <cell r="C234" t="str">
            <v>TasmanCargo</v>
          </cell>
          <cell r="D234" t="str">
            <v>B722</v>
          </cell>
          <cell r="E234" t="str">
            <v>Jet</v>
          </cell>
          <cell r="F234">
            <v>89400</v>
          </cell>
          <cell r="G234" t="str">
            <v>.</v>
          </cell>
          <cell r="H234">
            <v>189</v>
          </cell>
          <cell r="I234">
            <v>4</v>
          </cell>
          <cell r="J234" t="str">
            <v>x</v>
          </cell>
        </row>
        <row r="235">
          <cell r="A235" t="str">
            <v>329084B752</v>
          </cell>
          <cell r="B235">
            <v>329084</v>
          </cell>
          <cell r="C235" t="str">
            <v>TasmanCargo</v>
          </cell>
          <cell r="D235" t="str">
            <v>B752</v>
          </cell>
          <cell r="E235" t="str">
            <v>Jet</v>
          </cell>
          <cell r="F235">
            <v>108900</v>
          </cell>
          <cell r="G235" t="str">
            <v>.</v>
          </cell>
          <cell r="H235">
            <v>189</v>
          </cell>
          <cell r="I235">
            <v>4</v>
          </cell>
          <cell r="J235" t="str">
            <v>x</v>
          </cell>
        </row>
        <row r="236">
          <cell r="A236" t="str">
            <v>428621E110</v>
          </cell>
          <cell r="B236">
            <v>428621</v>
          </cell>
          <cell r="C236" t="str">
            <v>Tranzglobal</v>
          </cell>
          <cell r="D236" t="str">
            <v>E110</v>
          </cell>
          <cell r="E236" t="str">
            <v>Turboprop</v>
          </cell>
          <cell r="F236">
            <v>5670</v>
          </cell>
          <cell r="G236" t="str">
            <v>.</v>
          </cell>
          <cell r="H236">
            <v>17</v>
          </cell>
          <cell r="I236">
            <v>4</v>
          </cell>
          <cell r="J236" t="str">
            <v>x</v>
          </cell>
        </row>
        <row r="237">
          <cell r="A237" t="str">
            <v>450538A332</v>
          </cell>
          <cell r="B237">
            <v>450538</v>
          </cell>
          <cell r="C237" t="str">
            <v>EVAairways</v>
          </cell>
          <cell r="D237" t="str">
            <v>A332</v>
          </cell>
          <cell r="E237" t="str">
            <v>Jet</v>
          </cell>
          <cell r="F237">
            <v>230000</v>
          </cell>
          <cell r="G237" t="str">
            <v>.</v>
          </cell>
          <cell r="H237">
            <v>253</v>
          </cell>
          <cell r="I237">
            <v>4</v>
          </cell>
          <cell r="J237">
            <v>38413</v>
          </cell>
        </row>
        <row r="238">
          <cell r="A238" t="str">
            <v>450538B762</v>
          </cell>
          <cell r="B238">
            <v>450538</v>
          </cell>
          <cell r="C238" t="str">
            <v>EVAairways</v>
          </cell>
          <cell r="D238" t="str">
            <v>B762</v>
          </cell>
          <cell r="E238" t="str">
            <v>Jet</v>
          </cell>
          <cell r="F238">
            <v>163000</v>
          </cell>
          <cell r="G238" t="str">
            <v>.</v>
          </cell>
          <cell r="H238">
            <v>195</v>
          </cell>
          <cell r="I238">
            <v>4</v>
          </cell>
          <cell r="J238" t="str">
            <v>x</v>
          </cell>
        </row>
        <row r="239">
          <cell r="A239" t="str">
            <v>450538B763</v>
          </cell>
          <cell r="B239">
            <v>450538</v>
          </cell>
          <cell r="C239" t="str">
            <v>EVAairways</v>
          </cell>
          <cell r="D239" t="str">
            <v>B763</v>
          </cell>
          <cell r="E239" t="str">
            <v>Jet</v>
          </cell>
          <cell r="F239">
            <v>185000</v>
          </cell>
          <cell r="G239" t="str">
            <v>.</v>
          </cell>
          <cell r="H239">
            <v>234</v>
          </cell>
          <cell r="I239">
            <v>4</v>
          </cell>
          <cell r="J239">
            <v>359000</v>
          </cell>
        </row>
        <row r="240">
          <cell r="A240" t="str">
            <v>450538C130</v>
          </cell>
          <cell r="B240">
            <v>450538</v>
          </cell>
          <cell r="C240" t="str">
            <v>EVAairways</v>
          </cell>
          <cell r="D240" t="str">
            <v>C130</v>
          </cell>
          <cell r="E240" t="str">
            <v>Turboprop</v>
          </cell>
          <cell r="F240">
            <v>70300</v>
          </cell>
          <cell r="G240" t="str">
            <v>.</v>
          </cell>
          <cell r="H240">
            <v>138</v>
          </cell>
          <cell r="I240">
            <v>4</v>
          </cell>
          <cell r="J240" t="str">
            <v>L.Hercules</v>
          </cell>
        </row>
        <row r="241">
          <cell r="A241" t="str">
            <v>450538Md11</v>
          </cell>
          <cell r="B241">
            <v>450538</v>
          </cell>
          <cell r="C241" t="str">
            <v>EVAairways</v>
          </cell>
          <cell r="D241" t="str">
            <v>Md11</v>
          </cell>
          <cell r="E241" t="str">
            <v>Jet</v>
          </cell>
          <cell r="F241">
            <v>280000</v>
          </cell>
          <cell r="G241" t="str">
            <v>.</v>
          </cell>
          <cell r="H241">
            <v>285</v>
          </cell>
          <cell r="I241">
            <v>4</v>
          </cell>
          <cell r="J241" t="str">
            <v>x</v>
          </cell>
        </row>
        <row r="242">
          <cell r="A242" t="str">
            <v>450706B741</v>
          </cell>
          <cell r="B242">
            <v>450706</v>
          </cell>
          <cell r="C242" t="str">
            <v>PolarAir</v>
          </cell>
          <cell r="D242" t="str">
            <v>B741</v>
          </cell>
          <cell r="E242" t="str">
            <v>Jet</v>
          </cell>
          <cell r="F242">
            <v>333000</v>
          </cell>
          <cell r="G242" t="str">
            <v>.</v>
          </cell>
          <cell r="H242">
            <v>489</v>
          </cell>
          <cell r="I242">
            <v>4</v>
          </cell>
          <cell r="J242" t="str">
            <v>x</v>
          </cell>
        </row>
        <row r="243">
          <cell r="A243" t="str">
            <v>450706B742</v>
          </cell>
          <cell r="B243">
            <v>450706</v>
          </cell>
          <cell r="C243" t="str">
            <v>PolarAir</v>
          </cell>
          <cell r="D243" t="str">
            <v>B742</v>
          </cell>
          <cell r="E243" t="str">
            <v>Jet</v>
          </cell>
          <cell r="F243">
            <v>352000</v>
          </cell>
          <cell r="G243" t="str">
            <v>.</v>
          </cell>
          <cell r="H243">
            <v>408</v>
          </cell>
          <cell r="I243">
            <v>4</v>
          </cell>
          <cell r="J243" t="str">
            <v>x</v>
          </cell>
        </row>
        <row r="244">
          <cell r="A244" t="str">
            <v>450706B744</v>
          </cell>
          <cell r="B244">
            <v>450706</v>
          </cell>
          <cell r="C244" t="str">
            <v>PolarAir</v>
          </cell>
          <cell r="D244" t="str">
            <v>B744</v>
          </cell>
          <cell r="E244" t="str">
            <v>Jet</v>
          </cell>
          <cell r="F244">
            <v>395000</v>
          </cell>
          <cell r="G244" t="str">
            <v>.</v>
          </cell>
          <cell r="H244">
            <v>392</v>
          </cell>
          <cell r="I244">
            <v>4</v>
          </cell>
          <cell r="J244" t="str">
            <v>x</v>
          </cell>
        </row>
        <row r="245">
          <cell r="A245" t="str">
            <v>510035C130</v>
          </cell>
          <cell r="B245">
            <v>510035</v>
          </cell>
          <cell r="C245" t="str">
            <v>RnzafMov</v>
          </cell>
          <cell r="D245" t="str">
            <v>C130</v>
          </cell>
          <cell r="E245" t="str">
            <v>Turboprop</v>
          </cell>
          <cell r="F245">
            <v>70300</v>
          </cell>
          <cell r="G245" t="str">
            <v>.</v>
          </cell>
          <cell r="H245">
            <v>50</v>
          </cell>
          <cell r="I245">
            <v>4</v>
          </cell>
          <cell r="J245" t="str">
            <v>x</v>
          </cell>
        </row>
        <row r="246">
          <cell r="A246" t="str">
            <v>548252A320</v>
          </cell>
          <cell r="B246">
            <v>548252</v>
          </cell>
          <cell r="C246" t="str">
            <v>FreedomInt</v>
          </cell>
          <cell r="D246" t="str">
            <v>A320</v>
          </cell>
          <cell r="E246" t="str">
            <v>Jet</v>
          </cell>
          <cell r="F246">
            <v>76500</v>
          </cell>
          <cell r="G246" t="str">
            <v>.</v>
          </cell>
          <cell r="H246">
            <v>146</v>
          </cell>
          <cell r="I246">
            <v>4</v>
          </cell>
          <cell r="J246">
            <v>38727</v>
          </cell>
        </row>
        <row r="247">
          <cell r="A247" t="str">
            <v>548252B733</v>
          </cell>
          <cell r="B247">
            <v>548252</v>
          </cell>
          <cell r="C247" t="str">
            <v>FreedomInt</v>
          </cell>
          <cell r="D247" t="str">
            <v>B733</v>
          </cell>
          <cell r="E247" t="str">
            <v>Jet</v>
          </cell>
          <cell r="F247">
            <v>62700</v>
          </cell>
          <cell r="G247" t="str">
            <v>.</v>
          </cell>
          <cell r="H247">
            <v>136</v>
          </cell>
          <cell r="I247">
            <v>4</v>
          </cell>
          <cell r="J247" t="str">
            <v>x</v>
          </cell>
        </row>
        <row r="248">
          <cell r="A248" t="str">
            <v>548252B757</v>
          </cell>
          <cell r="B248">
            <v>548252</v>
          </cell>
          <cell r="C248" t="str">
            <v>FreedomInt</v>
          </cell>
          <cell r="D248" t="str">
            <v>B757</v>
          </cell>
          <cell r="E248" t="str">
            <v>Jet</v>
          </cell>
          <cell r="F248">
            <v>113000</v>
          </cell>
          <cell r="G248" t="str">
            <v>.</v>
          </cell>
          <cell r="H248">
            <v>250</v>
          </cell>
          <cell r="I248">
            <v>4</v>
          </cell>
          <cell r="J248" t="str">
            <v>was 56500</v>
          </cell>
        </row>
        <row r="249">
          <cell r="A249" t="str">
            <v>548253A320</v>
          </cell>
          <cell r="B249">
            <v>548253</v>
          </cell>
          <cell r="C249" t="str">
            <v>FreedomDom</v>
          </cell>
          <cell r="D249" t="str">
            <v>A320</v>
          </cell>
          <cell r="E249" t="str">
            <v>Jet</v>
          </cell>
          <cell r="F249">
            <v>76000</v>
          </cell>
          <cell r="G249" t="str">
            <v>.</v>
          </cell>
          <cell r="H249">
            <v>146</v>
          </cell>
          <cell r="I249">
            <v>4</v>
          </cell>
          <cell r="J249" t="str">
            <v>73.5 &gt; 77</v>
          </cell>
        </row>
        <row r="250">
          <cell r="A250" t="str">
            <v>548253B732</v>
          </cell>
          <cell r="B250">
            <v>548253</v>
          </cell>
          <cell r="C250" t="str">
            <v>FreedomDom</v>
          </cell>
          <cell r="D250" t="str">
            <v>B732</v>
          </cell>
          <cell r="E250" t="str">
            <v>Jet</v>
          </cell>
          <cell r="F250">
            <v>50300</v>
          </cell>
          <cell r="G250" t="str">
            <v>.</v>
          </cell>
          <cell r="H250">
            <v>96</v>
          </cell>
          <cell r="I250">
            <v>4</v>
          </cell>
          <cell r="J250" t="str">
            <v>x</v>
          </cell>
        </row>
        <row r="251">
          <cell r="A251" t="str">
            <v>548253B733</v>
          </cell>
          <cell r="B251">
            <v>548253</v>
          </cell>
          <cell r="C251" t="str">
            <v>FreedomDom</v>
          </cell>
          <cell r="D251" t="str">
            <v>B733</v>
          </cell>
          <cell r="E251" t="str">
            <v>Jet</v>
          </cell>
          <cell r="F251">
            <v>62000</v>
          </cell>
          <cell r="G251" t="str">
            <v>.</v>
          </cell>
          <cell r="H251">
            <v>136</v>
          </cell>
          <cell r="I251">
            <v>4</v>
          </cell>
          <cell r="J251" t="str">
            <v>use 57&amp;63t</v>
          </cell>
        </row>
        <row r="252">
          <cell r="A252" t="str">
            <v>596721B721</v>
          </cell>
          <cell r="B252">
            <v>596721</v>
          </cell>
          <cell r="C252" t="str">
            <v>AnsettAus</v>
          </cell>
          <cell r="D252" t="str">
            <v>B721</v>
          </cell>
          <cell r="E252" t="str">
            <v>Jet</v>
          </cell>
          <cell r="F252">
            <v>81000</v>
          </cell>
          <cell r="G252" t="str">
            <v>.</v>
          </cell>
          <cell r="H252">
            <v>196</v>
          </cell>
          <cell r="I252">
            <v>4</v>
          </cell>
          <cell r="J252" t="str">
            <v>x</v>
          </cell>
        </row>
        <row r="253">
          <cell r="A253" t="str">
            <v>596721B722</v>
          </cell>
          <cell r="B253">
            <v>596721</v>
          </cell>
          <cell r="C253" t="str">
            <v>AnsettAus</v>
          </cell>
          <cell r="D253" t="str">
            <v>B722</v>
          </cell>
          <cell r="E253" t="str">
            <v>Jet</v>
          </cell>
          <cell r="F253">
            <v>81000</v>
          </cell>
          <cell r="G253" t="str">
            <v>.</v>
          </cell>
          <cell r="H253">
            <v>189</v>
          </cell>
          <cell r="I253">
            <v>4</v>
          </cell>
          <cell r="J253">
            <v>163000</v>
          </cell>
        </row>
        <row r="254">
          <cell r="A254" t="str">
            <v>596721B73S</v>
          </cell>
          <cell r="B254">
            <v>596721</v>
          </cell>
          <cell r="C254" t="str">
            <v>AnsettAus</v>
          </cell>
          <cell r="D254" t="str">
            <v>B73S</v>
          </cell>
          <cell r="E254" t="str">
            <v>Jet</v>
          </cell>
          <cell r="F254">
            <v>61200</v>
          </cell>
          <cell r="G254" t="str">
            <v>.</v>
          </cell>
          <cell r="H254">
            <v>136</v>
          </cell>
          <cell r="I254">
            <v>4</v>
          </cell>
          <cell r="J254" t="str">
            <v>x</v>
          </cell>
        </row>
        <row r="255">
          <cell r="A255" t="str">
            <v>596721B762</v>
          </cell>
          <cell r="B255">
            <v>596721</v>
          </cell>
          <cell r="C255" t="str">
            <v>AnsettAus</v>
          </cell>
          <cell r="D255" t="str">
            <v>B762</v>
          </cell>
          <cell r="E255" t="str">
            <v>Jet</v>
          </cell>
          <cell r="F255">
            <v>141000</v>
          </cell>
          <cell r="G255" t="str">
            <v>.</v>
          </cell>
          <cell r="H255">
            <v>195</v>
          </cell>
          <cell r="I255">
            <v>4</v>
          </cell>
          <cell r="J255" t="str">
            <v>x</v>
          </cell>
        </row>
        <row r="256">
          <cell r="A256" t="str">
            <v>596721F28</v>
          </cell>
          <cell r="B256">
            <v>596721</v>
          </cell>
          <cell r="C256" t="str">
            <v>AnsettAus</v>
          </cell>
          <cell r="D256" t="str">
            <v>F28</v>
          </cell>
          <cell r="E256" t="str">
            <v>Jet</v>
          </cell>
          <cell r="F256">
            <v>33100</v>
          </cell>
          <cell r="G256" t="str">
            <v>.</v>
          </cell>
          <cell r="H256">
            <v>89</v>
          </cell>
          <cell r="I256">
            <v>3</v>
          </cell>
          <cell r="J256" t="str">
            <v>x</v>
          </cell>
        </row>
        <row r="257">
          <cell r="A257" t="str">
            <v>665424At72</v>
          </cell>
          <cell r="B257">
            <v>665424</v>
          </cell>
          <cell r="C257" t="str">
            <v>OriginPac</v>
          </cell>
          <cell r="D257" t="str">
            <v>At72</v>
          </cell>
          <cell r="E257" t="str">
            <v>Turboprop</v>
          </cell>
          <cell r="F257">
            <v>22000</v>
          </cell>
          <cell r="G257" t="str">
            <v>.</v>
          </cell>
          <cell r="H257">
            <v>66</v>
          </cell>
          <cell r="I257">
            <v>4</v>
          </cell>
          <cell r="J257" t="str">
            <v>x</v>
          </cell>
        </row>
        <row r="258">
          <cell r="A258" t="str">
            <v>665424C421</v>
          </cell>
          <cell r="B258">
            <v>665424</v>
          </cell>
          <cell r="C258" t="str">
            <v>OriginPac</v>
          </cell>
          <cell r="D258" t="str">
            <v>C421</v>
          </cell>
          <cell r="E258" t="str">
            <v>Piston</v>
          </cell>
          <cell r="F258">
            <v>3400</v>
          </cell>
          <cell r="G258" t="str">
            <v>.</v>
          </cell>
          <cell r="H258">
            <v>10</v>
          </cell>
          <cell r="I258">
            <v>4</v>
          </cell>
          <cell r="J258" t="str">
            <v>x</v>
          </cell>
        </row>
        <row r="259">
          <cell r="A259" t="str">
            <v>665424Dh8A</v>
          </cell>
          <cell r="B259">
            <v>665424</v>
          </cell>
          <cell r="C259" t="str">
            <v>OriginPac</v>
          </cell>
          <cell r="D259" t="str">
            <v>Dh8A</v>
          </cell>
          <cell r="E259" t="str">
            <v>Turboprop</v>
          </cell>
          <cell r="F259">
            <v>15600</v>
          </cell>
          <cell r="G259" t="str">
            <v>.</v>
          </cell>
          <cell r="H259">
            <v>60</v>
          </cell>
          <cell r="I259">
            <v>4</v>
          </cell>
          <cell r="J259" t="str">
            <v>x</v>
          </cell>
        </row>
        <row r="260">
          <cell r="A260" t="str">
            <v>665424Dh8C</v>
          </cell>
          <cell r="B260">
            <v>665424</v>
          </cell>
          <cell r="C260" t="str">
            <v>OriginPac</v>
          </cell>
          <cell r="D260" t="str">
            <v>Dh8C</v>
          </cell>
          <cell r="E260" t="str">
            <v>Turboprop</v>
          </cell>
          <cell r="F260">
            <v>19200</v>
          </cell>
          <cell r="G260" t="str">
            <v>.</v>
          </cell>
          <cell r="H260">
            <v>50</v>
          </cell>
          <cell r="I260">
            <v>4</v>
          </cell>
          <cell r="J260" t="str">
            <v>x</v>
          </cell>
        </row>
        <row r="261">
          <cell r="A261" t="str">
            <v>665424E110</v>
          </cell>
          <cell r="B261">
            <v>665424</v>
          </cell>
          <cell r="C261" t="str">
            <v>OriginPac</v>
          </cell>
          <cell r="D261" t="str">
            <v>E110</v>
          </cell>
          <cell r="E261" t="str">
            <v>Turboprop</v>
          </cell>
          <cell r="F261">
            <v>5670</v>
          </cell>
          <cell r="G261" t="str">
            <v>.</v>
          </cell>
          <cell r="H261">
            <v>17</v>
          </cell>
          <cell r="I261">
            <v>4</v>
          </cell>
          <cell r="J261" t="str">
            <v>x</v>
          </cell>
        </row>
        <row r="262">
          <cell r="A262" t="str">
            <v>665424Js31</v>
          </cell>
          <cell r="B262">
            <v>665424</v>
          </cell>
          <cell r="C262" t="str">
            <v>OriginPac</v>
          </cell>
          <cell r="D262" t="str">
            <v>Js31</v>
          </cell>
          <cell r="E262" t="str">
            <v>Turboprop</v>
          </cell>
          <cell r="F262">
            <v>7060</v>
          </cell>
          <cell r="G262" t="str">
            <v>.</v>
          </cell>
          <cell r="H262">
            <v>18</v>
          </cell>
          <cell r="I262">
            <v>4</v>
          </cell>
          <cell r="J262" t="str">
            <v>x</v>
          </cell>
        </row>
        <row r="263">
          <cell r="A263" t="str">
            <v>665424Js32</v>
          </cell>
          <cell r="B263">
            <v>665424</v>
          </cell>
          <cell r="C263" t="str">
            <v>OriginPac</v>
          </cell>
          <cell r="D263" t="str">
            <v>Js32</v>
          </cell>
          <cell r="E263" t="str">
            <v>Turboprop</v>
          </cell>
          <cell r="F263">
            <v>7250</v>
          </cell>
          <cell r="G263" t="str">
            <v>.</v>
          </cell>
          <cell r="H263">
            <v>18</v>
          </cell>
          <cell r="I263">
            <v>4</v>
          </cell>
          <cell r="J263" t="str">
            <v>7100 / 7400</v>
          </cell>
        </row>
        <row r="264">
          <cell r="A264" t="str">
            <v>665424Js3A</v>
          </cell>
          <cell r="B264">
            <v>665424</v>
          </cell>
          <cell r="C264" t="str">
            <v>OriginPac</v>
          </cell>
          <cell r="D264" t="str">
            <v>Js3A</v>
          </cell>
          <cell r="E264" t="str">
            <v>Turboprop</v>
          </cell>
          <cell r="F264">
            <v>7060</v>
          </cell>
          <cell r="G264" t="str">
            <v>.</v>
          </cell>
          <cell r="H264">
            <v>18</v>
          </cell>
          <cell r="I264">
            <v>4</v>
          </cell>
          <cell r="J264" t="str">
            <v>x</v>
          </cell>
        </row>
        <row r="265">
          <cell r="A265" t="str">
            <v>665424Js41</v>
          </cell>
          <cell r="B265">
            <v>665424</v>
          </cell>
          <cell r="C265" t="str">
            <v>OriginPac</v>
          </cell>
          <cell r="D265" t="str">
            <v>Js41</v>
          </cell>
          <cell r="E265" t="str">
            <v>Turboprop</v>
          </cell>
          <cell r="F265">
            <v>10900</v>
          </cell>
          <cell r="G265" t="str">
            <v>.</v>
          </cell>
          <cell r="H265">
            <v>29</v>
          </cell>
          <cell r="I265">
            <v>4</v>
          </cell>
          <cell r="J265" t="str">
            <v>x</v>
          </cell>
        </row>
        <row r="266">
          <cell r="A266" t="str">
            <v>665424Pa31</v>
          </cell>
          <cell r="B266">
            <v>665424</v>
          </cell>
          <cell r="C266" t="str">
            <v>OriginPac</v>
          </cell>
          <cell r="D266" t="str">
            <v>Pa31</v>
          </cell>
          <cell r="E266" t="str">
            <v>Piston</v>
          </cell>
          <cell r="F266">
            <v>3180</v>
          </cell>
          <cell r="G266" t="str">
            <v>.</v>
          </cell>
          <cell r="H266">
            <v>8</v>
          </cell>
          <cell r="I266">
            <v>4</v>
          </cell>
          <cell r="J266" t="str">
            <v>x</v>
          </cell>
        </row>
        <row r="267">
          <cell r="A267" t="str">
            <v>665424Sf34</v>
          </cell>
          <cell r="B267">
            <v>665424</v>
          </cell>
          <cell r="C267" t="str">
            <v>OriginPac</v>
          </cell>
          <cell r="D267" t="str">
            <v>Sf34</v>
          </cell>
          <cell r="E267" t="str">
            <v>Turboprop</v>
          </cell>
          <cell r="F267">
            <v>12700</v>
          </cell>
          <cell r="G267" t="str">
            <v>.</v>
          </cell>
          <cell r="H267">
            <v>33</v>
          </cell>
          <cell r="I267">
            <v>4</v>
          </cell>
          <cell r="J267" t="str">
            <v>x</v>
          </cell>
        </row>
        <row r="268">
          <cell r="A268" t="str">
            <v>665424Sw4</v>
          </cell>
          <cell r="B268">
            <v>665424</v>
          </cell>
          <cell r="C268" t="str">
            <v>OriginPac</v>
          </cell>
          <cell r="D268" t="str">
            <v>Sw4</v>
          </cell>
          <cell r="E268" t="str">
            <v>Turboprop</v>
          </cell>
          <cell r="F268">
            <v>7500</v>
          </cell>
          <cell r="G268" t="str">
            <v>.</v>
          </cell>
          <cell r="H268">
            <v>19</v>
          </cell>
          <cell r="I268">
            <v>3</v>
          </cell>
          <cell r="J268" t="str">
            <v>x</v>
          </cell>
        </row>
        <row r="269">
          <cell r="A269" t="str">
            <v>665424Sw4B</v>
          </cell>
          <cell r="B269">
            <v>665424</v>
          </cell>
          <cell r="C269" t="str">
            <v>OriginPac</v>
          </cell>
          <cell r="D269" t="str">
            <v>Sw4B</v>
          </cell>
          <cell r="E269" t="str">
            <v>Turboprop</v>
          </cell>
          <cell r="F269">
            <v>7300</v>
          </cell>
          <cell r="G269" t="str">
            <v>.</v>
          </cell>
          <cell r="H269">
            <v>19</v>
          </cell>
          <cell r="I269">
            <v>4</v>
          </cell>
          <cell r="J269" t="str">
            <v>x</v>
          </cell>
        </row>
        <row r="270">
          <cell r="A270" t="str">
            <v>665424Sw4C</v>
          </cell>
          <cell r="B270">
            <v>665424</v>
          </cell>
          <cell r="C270" t="str">
            <v>OriginPac</v>
          </cell>
          <cell r="D270" t="str">
            <v>Sw4C</v>
          </cell>
          <cell r="E270" t="str">
            <v>Turboprop</v>
          </cell>
          <cell r="F270">
            <v>7300</v>
          </cell>
          <cell r="G270" t="str">
            <v>.</v>
          </cell>
          <cell r="H270">
            <v>19</v>
          </cell>
          <cell r="I270">
            <v>4</v>
          </cell>
          <cell r="J270" t="str">
            <v>x</v>
          </cell>
        </row>
        <row r="271">
          <cell r="A271" t="str">
            <v>797689Bn2P</v>
          </cell>
          <cell r="B271">
            <v>797689</v>
          </cell>
          <cell r="C271" t="str">
            <v>CityJet</v>
          </cell>
          <cell r="D271" t="str">
            <v>Bn2P</v>
          </cell>
          <cell r="E271" t="str">
            <v>Piston</v>
          </cell>
          <cell r="F271">
            <v>3000</v>
          </cell>
          <cell r="G271" t="str">
            <v>.</v>
          </cell>
          <cell r="H271">
            <v>10</v>
          </cell>
          <cell r="I271">
            <v>4</v>
          </cell>
          <cell r="J271" t="str">
            <v>x</v>
          </cell>
        </row>
        <row r="272">
          <cell r="A272" t="str">
            <v>797689E110</v>
          </cell>
          <cell r="B272">
            <v>797689</v>
          </cell>
          <cell r="C272" t="str">
            <v>CityJet</v>
          </cell>
          <cell r="D272" t="str">
            <v>E110</v>
          </cell>
          <cell r="E272" t="str">
            <v>Turboprop</v>
          </cell>
          <cell r="F272">
            <v>5670</v>
          </cell>
          <cell r="G272" t="str">
            <v>.</v>
          </cell>
          <cell r="H272">
            <v>17</v>
          </cell>
          <cell r="I272">
            <v>4</v>
          </cell>
          <cell r="J272" t="str">
            <v>x</v>
          </cell>
        </row>
        <row r="273">
          <cell r="A273" t="str">
            <v>797689F406</v>
          </cell>
          <cell r="B273">
            <v>797689</v>
          </cell>
          <cell r="C273" t="str">
            <v>CityJet</v>
          </cell>
          <cell r="D273" t="str">
            <v>F406</v>
          </cell>
          <cell r="E273" t="str">
            <v>Piston</v>
          </cell>
          <cell r="F273">
            <v>4200</v>
          </cell>
          <cell r="G273" t="str">
            <v>.</v>
          </cell>
          <cell r="H273">
            <v>14</v>
          </cell>
          <cell r="I273">
            <v>4</v>
          </cell>
          <cell r="J273" t="str">
            <v>x</v>
          </cell>
        </row>
        <row r="274">
          <cell r="A274" t="str">
            <v>797689Pat4</v>
          </cell>
          <cell r="B274">
            <v>797689</v>
          </cell>
          <cell r="C274" t="str">
            <v>CityJet</v>
          </cell>
          <cell r="D274" t="str">
            <v>Pat4</v>
          </cell>
          <cell r="E274" t="str">
            <v>Piston</v>
          </cell>
          <cell r="F274">
            <v>4100</v>
          </cell>
          <cell r="G274" t="str">
            <v>.</v>
          </cell>
          <cell r="H274">
            <v>11</v>
          </cell>
          <cell r="I274">
            <v>4</v>
          </cell>
          <cell r="J274" t="str">
            <v>x</v>
          </cell>
        </row>
        <row r="275">
          <cell r="A275" t="str">
            <v>805466A332</v>
          </cell>
          <cell r="B275">
            <v>805466</v>
          </cell>
          <cell r="C275" t="str">
            <v>Emirates</v>
          </cell>
          <cell r="D275" t="str">
            <v>A332</v>
          </cell>
          <cell r="E275" t="str">
            <v>Jet</v>
          </cell>
          <cell r="F275">
            <v>230000</v>
          </cell>
          <cell r="G275" t="str">
            <v>Y</v>
          </cell>
          <cell r="H275">
            <v>253</v>
          </cell>
          <cell r="I275">
            <v>4</v>
          </cell>
          <cell r="J275" t="str">
            <v>add Nov03</v>
          </cell>
        </row>
        <row r="276">
          <cell r="A276" t="str">
            <v>805466A345</v>
          </cell>
          <cell r="B276">
            <v>805466</v>
          </cell>
          <cell r="C276" t="str">
            <v>Emirates</v>
          </cell>
          <cell r="D276" t="str">
            <v>A345</v>
          </cell>
          <cell r="E276" t="str">
            <v>Jet</v>
          </cell>
          <cell r="F276">
            <v>372000</v>
          </cell>
          <cell r="G276" t="str">
            <v>Y</v>
          </cell>
          <cell r="H276">
            <v>295</v>
          </cell>
          <cell r="I276">
            <v>4</v>
          </cell>
          <cell r="J276" t="str">
            <v>zz 18feb09</v>
          </cell>
        </row>
        <row r="277">
          <cell r="A277" t="str">
            <v>805466A380</v>
          </cell>
          <cell r="B277">
            <v>805466</v>
          </cell>
          <cell r="C277" t="str">
            <v>Emirates</v>
          </cell>
          <cell r="D277" t="str">
            <v>A380</v>
          </cell>
          <cell r="E277" t="str">
            <v>Jet</v>
          </cell>
          <cell r="F277">
            <v>560000</v>
          </cell>
          <cell r="G277" t="str">
            <v>Y</v>
          </cell>
          <cell r="H277">
            <v>520</v>
          </cell>
          <cell r="I277">
            <v>4</v>
          </cell>
          <cell r="J277" t="str">
            <v>add 3mar08. pax 490-600</v>
          </cell>
        </row>
        <row r="278">
          <cell r="A278" t="str">
            <v>805466A388</v>
          </cell>
          <cell r="B278">
            <v>805466</v>
          </cell>
          <cell r="C278" t="str">
            <v>Emirates</v>
          </cell>
          <cell r="D278" t="str">
            <v>A388</v>
          </cell>
          <cell r="E278" t="str">
            <v>Jet</v>
          </cell>
          <cell r="F278">
            <v>569000</v>
          </cell>
          <cell r="G278" t="str">
            <v>Y</v>
          </cell>
          <cell r="H278">
            <v>520</v>
          </cell>
          <cell r="I278">
            <v>4</v>
          </cell>
          <cell r="J278" t="str">
            <v xml:space="preserve">add 29sep10. </v>
          </cell>
        </row>
        <row r="279">
          <cell r="A279" t="str">
            <v>805466B772</v>
          </cell>
          <cell r="B279">
            <v>805466</v>
          </cell>
          <cell r="C279" t="str">
            <v>Emirates</v>
          </cell>
          <cell r="D279" t="str">
            <v>B772</v>
          </cell>
          <cell r="E279" t="str">
            <v>Jet</v>
          </cell>
          <cell r="F279">
            <v>281000</v>
          </cell>
          <cell r="G279" t="str">
            <v>Y</v>
          </cell>
          <cell r="H279">
            <v>313</v>
          </cell>
          <cell r="I279">
            <v>4</v>
          </cell>
          <cell r="J279" t="str">
            <v>add 4sep03</v>
          </cell>
        </row>
        <row r="280">
          <cell r="A280" t="str">
            <v>805466B773</v>
          </cell>
          <cell r="B280">
            <v>805466</v>
          </cell>
          <cell r="C280" t="str">
            <v>Emirates</v>
          </cell>
          <cell r="D280" t="str">
            <v>B773</v>
          </cell>
          <cell r="E280" t="str">
            <v>Jet</v>
          </cell>
          <cell r="F280">
            <v>325000</v>
          </cell>
          <cell r="G280" t="str">
            <v>Y</v>
          </cell>
          <cell r="H280">
            <v>386</v>
          </cell>
          <cell r="I280">
            <v>4</v>
          </cell>
          <cell r="J280" t="str">
            <v>use 300-340t</v>
          </cell>
        </row>
        <row r="281">
          <cell r="A281" t="str">
            <v>805466B77W</v>
          </cell>
          <cell r="B281">
            <v>805466</v>
          </cell>
          <cell r="C281" t="str">
            <v>Emirates</v>
          </cell>
          <cell r="D281" t="str">
            <v>B77W</v>
          </cell>
          <cell r="E281" t="str">
            <v>Jet</v>
          </cell>
          <cell r="F281">
            <v>349000</v>
          </cell>
          <cell r="G281" t="str">
            <v>Y</v>
          </cell>
          <cell r="H281">
            <v>386</v>
          </cell>
          <cell r="I281">
            <v>4</v>
          </cell>
          <cell r="J281" t="str">
            <v>use 300-340t</v>
          </cell>
        </row>
        <row r="282">
          <cell r="A282" t="str">
            <v>809791A320</v>
          </cell>
          <cell r="B282">
            <v>809791</v>
          </cell>
          <cell r="C282" t="str">
            <v>KittyHawk</v>
          </cell>
          <cell r="D282" t="str">
            <v>A320</v>
          </cell>
          <cell r="E282" t="str">
            <v>Jet</v>
          </cell>
          <cell r="F282">
            <v>74000</v>
          </cell>
          <cell r="G282" t="str">
            <v>.</v>
          </cell>
          <cell r="H282">
            <v>146</v>
          </cell>
          <cell r="I282">
            <v>4</v>
          </cell>
          <cell r="J282" t="str">
            <v>x</v>
          </cell>
        </row>
        <row r="283">
          <cell r="A283" t="str">
            <v>809791B722</v>
          </cell>
          <cell r="B283">
            <v>809791</v>
          </cell>
          <cell r="C283" t="str">
            <v>KittyHawk</v>
          </cell>
          <cell r="D283" t="str">
            <v>B722</v>
          </cell>
          <cell r="E283" t="str">
            <v>Jet</v>
          </cell>
          <cell r="F283">
            <v>81000</v>
          </cell>
          <cell r="G283" t="str">
            <v>.</v>
          </cell>
          <cell r="H283">
            <v>189</v>
          </cell>
          <cell r="I283">
            <v>4</v>
          </cell>
          <cell r="J283" t="str">
            <v>x</v>
          </cell>
        </row>
        <row r="284">
          <cell r="A284" t="str">
            <v>809791B733</v>
          </cell>
          <cell r="B284">
            <v>809791</v>
          </cell>
          <cell r="C284" t="str">
            <v>KittyHawk</v>
          </cell>
          <cell r="D284" t="str">
            <v>B733</v>
          </cell>
          <cell r="E284" t="str">
            <v>Jet</v>
          </cell>
          <cell r="F284">
            <v>61000</v>
          </cell>
          <cell r="G284" t="str">
            <v>.</v>
          </cell>
          <cell r="H284">
            <v>136</v>
          </cell>
          <cell r="I284">
            <v>4</v>
          </cell>
          <cell r="J284" t="str">
            <v>x</v>
          </cell>
        </row>
        <row r="285">
          <cell r="A285" t="str">
            <v>809791B762</v>
          </cell>
          <cell r="B285">
            <v>809791</v>
          </cell>
          <cell r="C285" t="str">
            <v>KittyHawk</v>
          </cell>
          <cell r="D285" t="str">
            <v>B762</v>
          </cell>
          <cell r="E285" t="str">
            <v>Jet</v>
          </cell>
          <cell r="F285">
            <v>141000</v>
          </cell>
          <cell r="G285" t="str">
            <v>.</v>
          </cell>
          <cell r="H285">
            <v>195</v>
          </cell>
          <cell r="I285">
            <v>4</v>
          </cell>
          <cell r="J285" t="str">
            <v>tail-end</v>
          </cell>
        </row>
        <row r="286">
          <cell r="A286" t="str">
            <v>820033A333</v>
          </cell>
          <cell r="B286">
            <v>820033</v>
          </cell>
          <cell r="C286" t="str">
            <v>ChinaAirline</v>
          </cell>
          <cell r="D286" t="str">
            <v>A333</v>
          </cell>
          <cell r="E286" t="str">
            <v>Jet</v>
          </cell>
          <cell r="F286">
            <v>230000</v>
          </cell>
          <cell r="G286" t="str">
            <v>Y</v>
          </cell>
          <cell r="H286">
            <v>253</v>
          </cell>
          <cell r="I286">
            <v>4</v>
          </cell>
          <cell r="J286" t="str">
            <v>fix 5mar11</v>
          </cell>
        </row>
        <row r="287">
          <cell r="A287" t="str">
            <v>820033A343</v>
          </cell>
          <cell r="B287">
            <v>820033</v>
          </cell>
          <cell r="C287" t="str">
            <v>ChinaAirline</v>
          </cell>
          <cell r="D287" t="str">
            <v>A343</v>
          </cell>
          <cell r="E287" t="str">
            <v>Jet</v>
          </cell>
          <cell r="F287">
            <v>275000</v>
          </cell>
          <cell r="G287" t="str">
            <v>Y</v>
          </cell>
          <cell r="H287">
            <v>295</v>
          </cell>
          <cell r="I287">
            <v>4</v>
          </cell>
          <cell r="J287" t="str">
            <v>fix 5mar11</v>
          </cell>
        </row>
        <row r="288">
          <cell r="A288" t="str">
            <v>848141B738</v>
          </cell>
          <cell r="B288">
            <v>848141</v>
          </cell>
          <cell r="C288" t="str">
            <v>VirginBlueInt</v>
          </cell>
          <cell r="D288" t="str">
            <v>B738</v>
          </cell>
          <cell r="E288" t="str">
            <v>Jet</v>
          </cell>
          <cell r="F288">
            <v>79000</v>
          </cell>
          <cell r="G288" t="str">
            <v>.</v>
          </cell>
          <cell r="H288">
            <v>189</v>
          </cell>
          <cell r="I288">
            <v>4</v>
          </cell>
          <cell r="J288" t="str">
            <v>x</v>
          </cell>
        </row>
        <row r="289">
          <cell r="A289" t="str">
            <v>855252Cvlt</v>
          </cell>
          <cell r="B289">
            <v>855252</v>
          </cell>
          <cell r="C289" t="str">
            <v>AirFreight</v>
          </cell>
          <cell r="D289" t="str">
            <v>Cvlt</v>
          </cell>
          <cell r="E289" t="str">
            <v>Turboprop</v>
          </cell>
          <cell r="F289">
            <v>27000</v>
          </cell>
          <cell r="G289" t="str">
            <v>.</v>
          </cell>
          <cell r="H289">
            <v>56</v>
          </cell>
          <cell r="I289">
            <v>4</v>
          </cell>
          <cell r="J289" t="str">
            <v>now26.4,was28.6</v>
          </cell>
        </row>
        <row r="290">
          <cell r="A290" t="str">
            <v>904528B772</v>
          </cell>
          <cell r="B290">
            <v>904528</v>
          </cell>
          <cell r="C290" t="str">
            <v>AsianaAir</v>
          </cell>
          <cell r="D290" t="str">
            <v>B772</v>
          </cell>
          <cell r="E290" t="str">
            <v>Jet</v>
          </cell>
          <cell r="F290">
            <v>287000</v>
          </cell>
          <cell r="G290" t="str">
            <v>Y</v>
          </cell>
          <cell r="H290">
            <v>313</v>
          </cell>
          <cell r="I290">
            <v>4</v>
          </cell>
          <cell r="J290" t="str">
            <v>was 277t</v>
          </cell>
        </row>
        <row r="291">
          <cell r="A291" t="str">
            <v>906380B738</v>
          </cell>
          <cell r="B291">
            <v>906380</v>
          </cell>
          <cell r="C291" t="str">
            <v>PacBlueInt</v>
          </cell>
          <cell r="D291" t="str">
            <v>B738</v>
          </cell>
          <cell r="E291" t="str">
            <v>Jet</v>
          </cell>
          <cell r="F291">
            <v>79000</v>
          </cell>
          <cell r="G291" t="str">
            <v>.</v>
          </cell>
          <cell r="H291">
            <v>189</v>
          </cell>
          <cell r="I291">
            <v>4</v>
          </cell>
          <cell r="J291" t="str">
            <v>x</v>
          </cell>
        </row>
        <row r="292">
          <cell r="A292" t="str">
            <v>906381B738</v>
          </cell>
          <cell r="B292">
            <v>906381</v>
          </cell>
          <cell r="C292" t="str">
            <v>PacBlueDom</v>
          </cell>
          <cell r="D292" t="str">
            <v>B738</v>
          </cell>
          <cell r="E292" t="str">
            <v>Jet</v>
          </cell>
          <cell r="F292">
            <v>79000</v>
          </cell>
          <cell r="G292" t="str">
            <v>.</v>
          </cell>
          <cell r="H292">
            <v>186</v>
          </cell>
          <cell r="I292">
            <v>4</v>
          </cell>
          <cell r="J292" t="str">
            <v>x</v>
          </cell>
        </row>
        <row r="293">
          <cell r="A293" t="str">
            <v>950911A320</v>
          </cell>
          <cell r="B293">
            <v>950911</v>
          </cell>
          <cell r="C293" t="str">
            <v>QJetstarInt</v>
          </cell>
          <cell r="D293" t="str">
            <v>A320</v>
          </cell>
          <cell r="E293" t="str">
            <v>Jet</v>
          </cell>
          <cell r="F293">
            <v>77000</v>
          </cell>
          <cell r="G293" t="str">
            <v>Y</v>
          </cell>
          <cell r="H293">
            <v>177</v>
          </cell>
          <cell r="I293">
            <v>4</v>
          </cell>
          <cell r="J293" t="str">
            <v>x</v>
          </cell>
        </row>
        <row r="294">
          <cell r="A294" t="str">
            <v>950911A332</v>
          </cell>
          <cell r="B294">
            <v>950911</v>
          </cell>
          <cell r="C294" t="str">
            <v>QJetstarInt</v>
          </cell>
          <cell r="D294" t="str">
            <v>A332</v>
          </cell>
          <cell r="E294" t="str">
            <v>Jet</v>
          </cell>
          <cell r="F294">
            <v>233000</v>
          </cell>
          <cell r="G294" t="str">
            <v>Y</v>
          </cell>
          <cell r="H294">
            <v>253</v>
          </cell>
          <cell r="I294">
            <v>4</v>
          </cell>
          <cell r="J294" t="str">
            <v>add 4apr07</v>
          </cell>
        </row>
        <row r="295">
          <cell r="A295" t="str">
            <v>950912A320</v>
          </cell>
          <cell r="B295">
            <v>950912</v>
          </cell>
          <cell r="C295" t="str">
            <v>QJetstarDom</v>
          </cell>
          <cell r="D295" t="str">
            <v>A320</v>
          </cell>
          <cell r="E295" t="str">
            <v>Jet</v>
          </cell>
          <cell r="F295">
            <v>77000</v>
          </cell>
          <cell r="G295" t="str">
            <v>Y</v>
          </cell>
          <cell r="H295">
            <v>177</v>
          </cell>
          <cell r="I295">
            <v>4</v>
          </cell>
          <cell r="J295" t="str">
            <v>x</v>
          </cell>
        </row>
        <row r="296">
          <cell r="A296" t="str">
            <v>950912A332</v>
          </cell>
          <cell r="B296">
            <v>950912</v>
          </cell>
          <cell r="C296" t="str">
            <v>QJetstarDom</v>
          </cell>
          <cell r="D296" t="str">
            <v>A332</v>
          </cell>
          <cell r="E296" t="str">
            <v>Jet</v>
          </cell>
          <cell r="F296">
            <v>233000</v>
          </cell>
          <cell r="G296" t="str">
            <v>Y</v>
          </cell>
          <cell r="H296">
            <v>253</v>
          </cell>
          <cell r="I296">
            <v>4</v>
          </cell>
          <cell r="J296" t="str">
            <v>add 4apr07</v>
          </cell>
        </row>
        <row r="297">
          <cell r="A297" t="str">
            <v>961872B733</v>
          </cell>
          <cell r="B297">
            <v>961872</v>
          </cell>
          <cell r="C297" t="str">
            <v>OzJet</v>
          </cell>
          <cell r="D297" t="str">
            <v>B733</v>
          </cell>
          <cell r="E297" t="str">
            <v>Jet</v>
          </cell>
          <cell r="F297">
            <v>56500</v>
          </cell>
          <cell r="G297" t="str">
            <v>.</v>
          </cell>
          <cell r="H297">
            <v>136</v>
          </cell>
          <cell r="I297">
            <v>4</v>
          </cell>
          <cell r="J297" t="str">
            <v>add OzJet 29feb08</v>
          </cell>
        </row>
        <row r="298">
          <cell r="A298" t="str">
            <v>999991C208</v>
          </cell>
          <cell r="B298">
            <v>999991</v>
          </cell>
          <cell r="C298" t="str">
            <v>OtherDom</v>
          </cell>
          <cell r="D298" t="str">
            <v>C208</v>
          </cell>
          <cell r="E298" t="str">
            <v>Turboprop</v>
          </cell>
          <cell r="F298">
            <v>3970</v>
          </cell>
          <cell r="G298" t="str">
            <v>.</v>
          </cell>
          <cell r="H298">
            <v>50</v>
          </cell>
          <cell r="I298">
            <v>4</v>
          </cell>
          <cell r="J298" t="str">
            <v>x</v>
          </cell>
        </row>
        <row r="299">
          <cell r="A299" t="str">
            <v>999992A343</v>
          </cell>
          <cell r="B299">
            <v>999992</v>
          </cell>
          <cell r="C299" t="str">
            <v>OtherInt</v>
          </cell>
          <cell r="D299" t="str">
            <v>A343</v>
          </cell>
          <cell r="E299" t="str">
            <v>Jet</v>
          </cell>
          <cell r="F299">
            <v>275000</v>
          </cell>
          <cell r="G299" t="str">
            <v>.</v>
          </cell>
          <cell r="H299">
            <v>50</v>
          </cell>
          <cell r="I299">
            <v>4</v>
          </cell>
          <cell r="J299" t="str">
            <v>x</v>
          </cell>
        </row>
        <row r="300">
          <cell r="A300" t="str">
            <v>999993C208</v>
          </cell>
          <cell r="B300">
            <v>999993</v>
          </cell>
          <cell r="C300" t="str">
            <v>GAcontract</v>
          </cell>
          <cell r="D300" t="str">
            <v>C208</v>
          </cell>
          <cell r="E300" t="str">
            <v>Turboprop</v>
          </cell>
          <cell r="F300">
            <v>3970</v>
          </cell>
          <cell r="G300" t="str">
            <v>.</v>
          </cell>
          <cell r="H300">
            <v>50</v>
          </cell>
          <cell r="I300">
            <v>4</v>
          </cell>
          <cell r="J300" t="str">
            <v>x</v>
          </cell>
        </row>
        <row r="301">
          <cell r="A301" t="str">
            <v>999994C208</v>
          </cell>
          <cell r="B301">
            <v>999994</v>
          </cell>
          <cell r="C301" t="str">
            <v>GAticket</v>
          </cell>
          <cell r="D301" t="str">
            <v>C208</v>
          </cell>
          <cell r="E301" t="str">
            <v>Turboprop</v>
          </cell>
          <cell r="F301">
            <v>3970</v>
          </cell>
          <cell r="G301" t="str">
            <v>.</v>
          </cell>
          <cell r="H301">
            <v>50</v>
          </cell>
          <cell r="I301">
            <v>4</v>
          </cell>
          <cell r="J301" t="str">
            <v>x</v>
          </cell>
        </row>
        <row r="302">
          <cell r="A302" t="str">
            <v>999999A320</v>
          </cell>
          <cell r="B302">
            <v>999999</v>
          </cell>
          <cell r="C302" t="str">
            <v>TestCust</v>
          </cell>
          <cell r="D302" t="str">
            <v>A320</v>
          </cell>
          <cell r="E302" t="str">
            <v>Jet</v>
          </cell>
          <cell r="F302">
            <v>76500</v>
          </cell>
          <cell r="G302" t="str">
            <v>.</v>
          </cell>
          <cell r="H302">
            <v>146</v>
          </cell>
          <cell r="I302">
            <v>4</v>
          </cell>
          <cell r="J302" t="str">
            <v>x</v>
          </cell>
        </row>
      </sheetData>
      <sheetData sheetId="4">
        <row r="1">
          <cell r="A1" t="str">
            <v>LRoute</v>
          </cell>
          <cell r="B1" t="str">
            <v>AptDep</v>
          </cell>
          <cell r="C1" t="str">
            <v>AptArr</v>
          </cell>
          <cell r="D1" t="str">
            <v>Bus Unit</v>
          </cell>
          <cell r="E1" t="str">
            <v>Enr-Ind</v>
          </cell>
          <cell r="F1" t="str">
            <v>OCS-avail</v>
          </cell>
          <cell r="G1" t="str">
            <v>TotDis</v>
          </cell>
          <cell r="H1" t="str">
            <v>DomDis</v>
          </cell>
          <cell r="I1" t="str">
            <v>OceDis</v>
          </cell>
          <cell r="J1" t="str">
            <v>TnrDep</v>
          </cell>
          <cell r="K1" t="str">
            <v>TnrArr</v>
          </cell>
          <cell r="L1" t="str">
            <v>Rum Chk</v>
          </cell>
          <cell r="M1" t="str">
            <v>RevEst</v>
          </cell>
          <cell r="N1" t="str">
            <v>IataRte</v>
          </cell>
          <cell r="O1" t="str">
            <v>Region</v>
          </cell>
          <cell r="P1" t="str">
            <v>TSdis</v>
          </cell>
          <cell r="Q1" t="str">
            <v>VisTS</v>
          </cell>
          <cell r="R1" t="str">
            <v>Iata2</v>
          </cell>
          <cell r="S1" t="str">
            <v>Note</v>
          </cell>
          <cell r="T1" t="str">
            <v>OceDisCur</v>
          </cell>
          <cell r="U1" t="str">
            <v>TSdisCur</v>
          </cell>
          <cell r="V1" t="str">
            <v>GetDisNew</v>
          </cell>
          <cell r="W1" t="str">
            <v>IntDisNew</v>
          </cell>
        </row>
        <row r="2">
          <cell r="A2" t="str">
            <v>cyVRnzAA</v>
          </cell>
          <cell r="B2" t="str">
            <v>cyVR</v>
          </cell>
          <cell r="C2" t="str">
            <v>nzAA</v>
          </cell>
          <cell r="D2" t="str">
            <v>Oce</v>
          </cell>
          <cell r="E2" t="str">
            <v>Int</v>
          </cell>
          <cell r="F2" t="str">
            <v>Y</v>
          </cell>
          <cell r="G2">
            <v>2112</v>
          </cell>
          <cell r="H2">
            <v>150</v>
          </cell>
          <cell r="I2">
            <v>370</v>
          </cell>
          <cell r="J2">
            <v>0</v>
          </cell>
          <cell r="K2">
            <v>25</v>
          </cell>
          <cell r="L2">
            <v>0</v>
          </cell>
          <cell r="M2">
            <v>513.06809021805282</v>
          </cell>
          <cell r="N2" t="str">
            <v>Yvr-Akl</v>
          </cell>
          <cell r="O2" t="str">
            <v>America</v>
          </cell>
          <cell r="P2">
            <v>1567</v>
          </cell>
          <cell r="Q2">
            <v>1</v>
          </cell>
          <cell r="R2" t="str">
            <v>Akl-Yvr</v>
          </cell>
          <cell r="S2" t="str">
            <v>update 24jul09</v>
          </cell>
          <cell r="T2">
            <v>715</v>
          </cell>
          <cell r="U2">
            <v>1270</v>
          </cell>
          <cell r="V2">
            <v>1937</v>
          </cell>
          <cell r="W2">
            <v>1937</v>
          </cell>
        </row>
        <row r="3">
          <cell r="A3" t="str">
            <v>cyYZphNL</v>
          </cell>
          <cell r="B3" t="str">
            <v>cyYZ</v>
          </cell>
          <cell r="C3" t="str">
            <v>phNL</v>
          </cell>
          <cell r="D3" t="str">
            <v>Oce</v>
          </cell>
          <cell r="E3" t="str">
            <v>Int</v>
          </cell>
          <cell r="F3" t="str">
            <v>Y</v>
          </cell>
          <cell r="G3">
            <v>1</v>
          </cell>
          <cell r="H3">
            <v>0</v>
          </cell>
          <cell r="I3">
            <v>1</v>
          </cell>
          <cell r="J3">
            <v>0</v>
          </cell>
          <cell r="K3">
            <v>0</v>
          </cell>
          <cell r="L3">
            <v>0</v>
          </cell>
          <cell r="M3">
            <v>0.10392304845413262</v>
          </cell>
          <cell r="N3" t="str">
            <v>Yyz-Hnl</v>
          </cell>
          <cell r="O3" t="str">
            <v>America</v>
          </cell>
          <cell r="P3">
            <v>0</v>
          </cell>
          <cell r="Q3">
            <v>1</v>
          </cell>
          <cell r="R3" t="str">
            <v>Hnl-Yyz</v>
          </cell>
          <cell r="S3" t="str">
            <v>Qantas rte outside FIR?</v>
          </cell>
          <cell r="T3">
            <v>1</v>
          </cell>
          <cell r="V3" t="e">
            <v>#N/A</v>
          </cell>
          <cell r="W3">
            <v>1</v>
          </cell>
        </row>
        <row r="4">
          <cell r="A4" t="str">
            <v>kjFKklAX</v>
          </cell>
          <cell r="B4" t="str">
            <v>kjFK</v>
          </cell>
          <cell r="C4" t="str">
            <v>klAX</v>
          </cell>
          <cell r="D4" t="str">
            <v>Oce</v>
          </cell>
          <cell r="E4" t="str">
            <v>Int</v>
          </cell>
          <cell r="F4" t="str">
            <v>Y</v>
          </cell>
          <cell r="G4">
            <v>1</v>
          </cell>
          <cell r="H4">
            <v>0</v>
          </cell>
          <cell r="I4">
            <v>1</v>
          </cell>
          <cell r="J4">
            <v>0</v>
          </cell>
          <cell r="K4">
            <v>0</v>
          </cell>
          <cell r="L4">
            <v>0</v>
          </cell>
          <cell r="M4">
            <v>0.10392304845413262</v>
          </cell>
          <cell r="N4" t="str">
            <v>Jfk-Lax</v>
          </cell>
          <cell r="O4" t="str">
            <v>America</v>
          </cell>
          <cell r="P4">
            <v>0</v>
          </cell>
          <cell r="Q4">
            <v>0</v>
          </cell>
          <cell r="R4" t="str">
            <v>Jfk-Lax</v>
          </cell>
          <cell r="S4" t="str">
            <v>Qantas LA-NewYork</v>
          </cell>
          <cell r="T4">
            <v>1</v>
          </cell>
          <cell r="V4" t="e">
            <v>#N/A</v>
          </cell>
          <cell r="W4">
            <v>1</v>
          </cell>
        </row>
        <row r="5">
          <cell r="A5" t="str">
            <v>klAXkjFK</v>
          </cell>
          <cell r="B5" t="str">
            <v>klAX</v>
          </cell>
          <cell r="C5" t="str">
            <v>kjFK</v>
          </cell>
          <cell r="D5" t="str">
            <v>Oce</v>
          </cell>
          <cell r="E5" t="str">
            <v>Int</v>
          </cell>
          <cell r="F5" t="str">
            <v>Y</v>
          </cell>
          <cell r="G5">
            <v>1</v>
          </cell>
          <cell r="H5">
            <v>0</v>
          </cell>
          <cell r="I5">
            <v>1</v>
          </cell>
          <cell r="J5">
            <v>0</v>
          </cell>
          <cell r="K5">
            <v>0</v>
          </cell>
          <cell r="L5">
            <v>0</v>
          </cell>
          <cell r="M5">
            <v>0.10392304845413262</v>
          </cell>
          <cell r="N5" t="str">
            <v>Lax-Jfk</v>
          </cell>
          <cell r="O5" t="str">
            <v>America</v>
          </cell>
          <cell r="P5">
            <v>0</v>
          </cell>
          <cell r="Q5">
            <v>0</v>
          </cell>
          <cell r="R5" t="str">
            <v>Jfk-Lax</v>
          </cell>
          <cell r="S5" t="str">
            <v>Qantas LA-NewYork</v>
          </cell>
          <cell r="T5">
            <v>1</v>
          </cell>
          <cell r="V5" t="e">
            <v>#N/A</v>
          </cell>
          <cell r="W5">
            <v>1</v>
          </cell>
        </row>
        <row r="6">
          <cell r="A6" t="str">
            <v>klAXncRG</v>
          </cell>
          <cell r="B6" t="str">
            <v>klAX</v>
          </cell>
          <cell r="C6" t="str">
            <v>ncRG</v>
          </cell>
          <cell r="D6" t="str">
            <v>Oce</v>
          </cell>
          <cell r="E6" t="str">
            <v>Int</v>
          </cell>
          <cell r="F6" t="str">
            <v>Y</v>
          </cell>
          <cell r="G6">
            <v>212</v>
          </cell>
          <cell r="H6">
            <v>0</v>
          </cell>
          <cell r="I6">
            <v>212</v>
          </cell>
          <cell r="J6">
            <v>0</v>
          </cell>
          <cell r="K6">
            <v>0</v>
          </cell>
          <cell r="L6">
            <v>0</v>
          </cell>
          <cell r="M6">
            <v>22.031686272276115</v>
          </cell>
          <cell r="N6" t="str">
            <v>Lax-Rar</v>
          </cell>
          <cell r="O6" t="str">
            <v>America</v>
          </cell>
          <cell r="P6">
            <v>0</v>
          </cell>
          <cell r="Q6">
            <v>1</v>
          </cell>
          <cell r="R6" t="str">
            <v>Lax-Rar</v>
          </cell>
          <cell r="S6" t="str">
            <v>Correct 4sep02</v>
          </cell>
          <cell r="T6">
            <v>273</v>
          </cell>
          <cell r="U6">
            <v>0</v>
          </cell>
          <cell r="V6">
            <v>212</v>
          </cell>
          <cell r="W6">
            <v>212</v>
          </cell>
        </row>
        <row r="7">
          <cell r="A7" t="str">
            <v>klAXnfFN</v>
          </cell>
          <cell r="B7" t="str">
            <v>klAX</v>
          </cell>
          <cell r="C7" t="str">
            <v>nfFN</v>
          </cell>
          <cell r="D7" t="str">
            <v>Oce</v>
          </cell>
          <cell r="E7" t="str">
            <v>Int</v>
          </cell>
          <cell r="F7" t="str">
            <v>Y</v>
          </cell>
          <cell r="G7">
            <v>445</v>
          </cell>
          <cell r="H7">
            <v>0</v>
          </cell>
          <cell r="I7">
            <v>0</v>
          </cell>
          <cell r="J7">
            <v>0</v>
          </cell>
          <cell r="K7">
            <v>0</v>
          </cell>
          <cell r="L7">
            <v>0</v>
          </cell>
          <cell r="M7">
            <v>46.245756562089014</v>
          </cell>
          <cell r="N7" t="str">
            <v>Lax-Nan</v>
          </cell>
          <cell r="O7" t="str">
            <v>America</v>
          </cell>
          <cell r="P7">
            <v>445</v>
          </cell>
          <cell r="Q7">
            <v>0.8</v>
          </cell>
          <cell r="R7" t="str">
            <v>Lax-Nan</v>
          </cell>
          <cell r="S7" t="str">
            <v>Add Tonga 4sep02</v>
          </cell>
          <cell r="T7">
            <v>0</v>
          </cell>
          <cell r="U7">
            <v>395</v>
          </cell>
          <cell r="V7">
            <v>445</v>
          </cell>
          <cell r="W7">
            <v>445</v>
          </cell>
        </row>
        <row r="8">
          <cell r="A8" t="str">
            <v>klAXnsFA</v>
          </cell>
          <cell r="B8" t="str">
            <v>klAX</v>
          </cell>
          <cell r="C8" t="str">
            <v>nsFA</v>
          </cell>
          <cell r="D8" t="str">
            <v>Oce</v>
          </cell>
          <cell r="E8" t="str">
            <v>Int</v>
          </cell>
          <cell r="F8" t="str">
            <v>Y</v>
          </cell>
          <cell r="G8">
            <v>739</v>
          </cell>
          <cell r="H8">
            <v>0</v>
          </cell>
          <cell r="I8">
            <v>0</v>
          </cell>
          <cell r="J8">
            <v>0</v>
          </cell>
          <cell r="K8">
            <v>0</v>
          </cell>
          <cell r="L8">
            <v>0</v>
          </cell>
          <cell r="M8">
            <v>76.799132807604011</v>
          </cell>
          <cell r="N8" t="str">
            <v>Lax-Apw</v>
          </cell>
          <cell r="O8" t="str">
            <v>America</v>
          </cell>
          <cell r="P8">
            <v>739</v>
          </cell>
          <cell r="Q8">
            <v>1</v>
          </cell>
          <cell r="R8" t="str">
            <v>Apw-Lax</v>
          </cell>
          <cell r="S8" t="str">
            <v>Use WW-Oce 17Jan08</v>
          </cell>
          <cell r="T8">
            <v>0</v>
          </cell>
          <cell r="U8">
            <v>712</v>
          </cell>
          <cell r="V8">
            <v>739</v>
          </cell>
          <cell r="W8">
            <v>739</v>
          </cell>
        </row>
        <row r="9">
          <cell r="A9" t="str">
            <v>klAXnzAA</v>
          </cell>
          <cell r="B9" t="str">
            <v>klAX</v>
          </cell>
          <cell r="C9" t="str">
            <v>nzAA</v>
          </cell>
          <cell r="D9" t="str">
            <v>Oce</v>
          </cell>
          <cell r="E9" t="str">
            <v>Int</v>
          </cell>
          <cell r="F9" t="str">
            <v>Y</v>
          </cell>
          <cell r="G9">
            <v>2264</v>
          </cell>
          <cell r="H9">
            <v>150</v>
          </cell>
          <cell r="I9">
            <v>2089</v>
          </cell>
          <cell r="J9">
            <v>0</v>
          </cell>
          <cell r="K9">
            <v>25</v>
          </cell>
          <cell r="L9">
            <v>0</v>
          </cell>
          <cell r="M9">
            <v>528.86439358308098</v>
          </cell>
          <cell r="N9" t="str">
            <v>Lax-Akl</v>
          </cell>
          <cell r="O9" t="str">
            <v>America</v>
          </cell>
          <cell r="P9">
            <v>0</v>
          </cell>
          <cell r="Q9">
            <v>1</v>
          </cell>
          <cell r="R9" t="str">
            <v>Akl-Lax</v>
          </cell>
          <cell r="T9">
            <v>2041</v>
          </cell>
          <cell r="V9">
            <v>2089</v>
          </cell>
          <cell r="W9">
            <v>2089</v>
          </cell>
        </row>
        <row r="10">
          <cell r="A10" t="str">
            <v>klAXnzCH</v>
          </cell>
          <cell r="B10" t="str">
            <v>klAX</v>
          </cell>
          <cell r="C10" t="str">
            <v>nzCH</v>
          </cell>
          <cell r="D10" t="str">
            <v>Oce</v>
          </cell>
          <cell r="E10" t="str">
            <v>Int</v>
          </cell>
          <cell r="F10" t="str">
            <v>Y</v>
          </cell>
          <cell r="G10">
            <v>2216</v>
          </cell>
          <cell r="H10">
            <v>150</v>
          </cell>
          <cell r="I10">
            <v>2041</v>
          </cell>
          <cell r="J10">
            <v>0</v>
          </cell>
          <cell r="K10">
            <v>25</v>
          </cell>
          <cell r="L10">
            <v>0</v>
          </cell>
          <cell r="M10">
            <v>523.87608725728251</v>
          </cell>
          <cell r="N10" t="str">
            <v>Lax-Chc</v>
          </cell>
          <cell r="O10" t="str">
            <v>America</v>
          </cell>
          <cell r="P10">
            <v>0</v>
          </cell>
          <cell r="Q10">
            <v>1</v>
          </cell>
          <cell r="R10" t="str">
            <v>Chc-Lax</v>
          </cell>
          <cell r="T10">
            <v>2041</v>
          </cell>
          <cell r="V10" t="e">
            <v>#N/A</v>
          </cell>
          <cell r="W10">
            <v>2041</v>
          </cell>
        </row>
        <row r="11">
          <cell r="A11" t="str">
            <v>klAXybBN</v>
          </cell>
          <cell r="B11" t="str">
            <v>klAX</v>
          </cell>
          <cell r="C11" t="str">
            <v>ybBN</v>
          </cell>
          <cell r="D11" t="str">
            <v>Oce</v>
          </cell>
          <cell r="E11" t="str">
            <v>Int</v>
          </cell>
          <cell r="F11" t="str">
            <v>Y</v>
          </cell>
          <cell r="G11">
            <v>420</v>
          </cell>
          <cell r="H11">
            <v>0</v>
          </cell>
          <cell r="I11">
            <v>0</v>
          </cell>
          <cell r="J11">
            <v>0</v>
          </cell>
          <cell r="K11">
            <v>0</v>
          </cell>
          <cell r="L11">
            <v>0</v>
          </cell>
          <cell r="M11">
            <v>43.647680350735705</v>
          </cell>
          <cell r="N11" t="str">
            <v>Lax-Bne</v>
          </cell>
          <cell r="O11" t="str">
            <v>America</v>
          </cell>
          <cell r="P11">
            <v>420</v>
          </cell>
          <cell r="Q11">
            <v>0.4</v>
          </cell>
          <cell r="R11" t="str">
            <v>Bne-Lax</v>
          </cell>
          <cell r="S11" t="str">
            <v>fix 8oct04</v>
          </cell>
          <cell r="T11">
            <v>0</v>
          </cell>
          <cell r="U11">
            <v>396</v>
          </cell>
          <cell r="V11">
            <v>420</v>
          </cell>
          <cell r="W11">
            <v>420</v>
          </cell>
        </row>
        <row r="12">
          <cell r="A12" t="str">
            <v>klAXymML</v>
          </cell>
          <cell r="B12" t="str">
            <v>klAX</v>
          </cell>
          <cell r="C12" t="str">
            <v>ymML</v>
          </cell>
          <cell r="D12" t="str">
            <v>Oce</v>
          </cell>
          <cell r="E12" t="str">
            <v>Int</v>
          </cell>
          <cell r="F12" t="str">
            <v>Y</v>
          </cell>
          <cell r="G12">
            <v>1344</v>
          </cell>
          <cell r="H12">
            <v>0</v>
          </cell>
          <cell r="I12">
            <v>202</v>
          </cell>
          <cell r="J12">
            <v>0</v>
          </cell>
          <cell r="K12">
            <v>0</v>
          </cell>
          <cell r="L12">
            <v>0</v>
          </cell>
          <cell r="M12">
            <v>139.67257712235426</v>
          </cell>
          <cell r="N12" t="str">
            <v>Lax-Mel</v>
          </cell>
          <cell r="O12" t="str">
            <v>America</v>
          </cell>
          <cell r="P12">
            <v>1142</v>
          </cell>
          <cell r="Q12">
            <v>0.4</v>
          </cell>
          <cell r="R12" t="str">
            <v>Lax-Mel</v>
          </cell>
          <cell r="S12" t="str">
            <v>new Wt 22sep04</v>
          </cell>
          <cell r="T12">
            <v>699</v>
          </cell>
          <cell r="U12">
            <v>1303</v>
          </cell>
          <cell r="V12">
            <v>1344</v>
          </cell>
          <cell r="W12">
            <v>1344</v>
          </cell>
        </row>
        <row r="13">
          <cell r="A13" t="str">
            <v>klAXysSY</v>
          </cell>
          <cell r="B13" t="str">
            <v>klAX</v>
          </cell>
          <cell r="C13" t="str">
            <v>ysSY</v>
          </cell>
          <cell r="D13" t="str">
            <v>Oce</v>
          </cell>
          <cell r="E13" t="str">
            <v>Int</v>
          </cell>
          <cell r="F13" t="str">
            <v>Y</v>
          </cell>
          <cell r="G13">
            <v>1037</v>
          </cell>
          <cell r="H13">
            <v>0</v>
          </cell>
          <cell r="I13">
            <v>156</v>
          </cell>
          <cell r="J13">
            <v>0</v>
          </cell>
          <cell r="K13">
            <v>0</v>
          </cell>
          <cell r="L13">
            <v>0</v>
          </cell>
          <cell r="M13">
            <v>107.76820124693553</v>
          </cell>
          <cell r="N13" t="str">
            <v>Lax-Syd</v>
          </cell>
          <cell r="O13" t="str">
            <v>America</v>
          </cell>
          <cell r="P13">
            <v>881</v>
          </cell>
          <cell r="Q13">
            <v>0.4</v>
          </cell>
          <cell r="R13" t="str">
            <v>Lax-Syd</v>
          </cell>
          <cell r="S13" t="str">
            <v>new Wt 22sep04</v>
          </cell>
          <cell r="T13">
            <v>699</v>
          </cell>
          <cell r="U13">
            <v>1303</v>
          </cell>
          <cell r="V13">
            <v>1037</v>
          </cell>
          <cell r="W13">
            <v>1037</v>
          </cell>
        </row>
        <row r="14">
          <cell r="A14" t="str">
            <v>kDFWybBN</v>
          </cell>
          <cell r="B14" t="str">
            <v>kDFW</v>
          </cell>
          <cell r="C14" t="str">
            <v>ybBN</v>
          </cell>
          <cell r="D14" t="str">
            <v>Oce</v>
          </cell>
          <cell r="E14" t="str">
            <v>Int</v>
          </cell>
          <cell r="F14" t="str">
            <v>Y</v>
          </cell>
          <cell r="G14">
            <v>2002</v>
          </cell>
          <cell r="H14">
            <v>0</v>
          </cell>
          <cell r="I14">
            <v>699</v>
          </cell>
          <cell r="J14">
            <v>0</v>
          </cell>
          <cell r="K14">
            <v>0</v>
          </cell>
          <cell r="L14">
            <v>0</v>
          </cell>
          <cell r="M14">
            <v>208.05394300517349</v>
          </cell>
          <cell r="N14" t="str">
            <v>Dfw-Bne</v>
          </cell>
          <cell r="O14" t="str">
            <v>America</v>
          </cell>
          <cell r="P14">
            <v>1303</v>
          </cell>
          <cell r="Q14">
            <v>0.4</v>
          </cell>
          <cell r="R14" t="str">
            <v>Bne-Dfw</v>
          </cell>
          <cell r="S14" t="str">
            <v>est 25feb11</v>
          </cell>
          <cell r="T14">
            <v>699</v>
          </cell>
          <cell r="U14">
            <v>1303</v>
          </cell>
          <cell r="V14" t="e">
            <v>#N/A</v>
          </cell>
          <cell r="W14">
            <v>2002</v>
          </cell>
        </row>
        <row r="15">
          <cell r="A15" t="str">
            <v>ysSYkDFW</v>
          </cell>
          <cell r="B15" t="str">
            <v>ysSY</v>
          </cell>
          <cell r="C15" t="str">
            <v>kDFW</v>
          </cell>
          <cell r="D15" t="str">
            <v>Oce</v>
          </cell>
          <cell r="E15" t="str">
            <v>Int</v>
          </cell>
          <cell r="F15" t="str">
            <v>Y</v>
          </cell>
          <cell r="G15">
            <v>2002</v>
          </cell>
          <cell r="H15">
            <v>0</v>
          </cell>
          <cell r="I15">
            <v>699</v>
          </cell>
          <cell r="J15">
            <v>0</v>
          </cell>
          <cell r="K15">
            <v>0</v>
          </cell>
          <cell r="L15">
            <v>0</v>
          </cell>
          <cell r="M15">
            <v>208.05394300517349</v>
          </cell>
          <cell r="N15" t="str">
            <v>Syd-Dfw</v>
          </cell>
          <cell r="O15" t="str">
            <v>America</v>
          </cell>
          <cell r="P15">
            <v>1303</v>
          </cell>
          <cell r="Q15">
            <v>0.4</v>
          </cell>
          <cell r="R15" t="str">
            <v>Dfw-Syd</v>
          </cell>
          <cell r="S15" t="str">
            <v>est 25feb11</v>
          </cell>
          <cell r="T15">
            <v>699</v>
          </cell>
          <cell r="U15">
            <v>1303</v>
          </cell>
          <cell r="V15" t="e">
            <v>#N/A</v>
          </cell>
          <cell r="W15">
            <v>2002</v>
          </cell>
        </row>
        <row r="16">
          <cell r="A16" t="str">
            <v>ksFOnzAA</v>
          </cell>
          <cell r="B16" t="str">
            <v>ksFO</v>
          </cell>
          <cell r="C16" t="str">
            <v>nzAA</v>
          </cell>
          <cell r="D16" t="str">
            <v>Oce</v>
          </cell>
          <cell r="E16" t="str">
            <v>Int</v>
          </cell>
          <cell r="F16" t="str">
            <v>Y</v>
          </cell>
          <cell r="G16">
            <v>2303</v>
          </cell>
          <cell r="H16">
            <v>150</v>
          </cell>
          <cell r="I16">
            <v>2128</v>
          </cell>
          <cell r="J16">
            <v>0</v>
          </cell>
          <cell r="K16">
            <v>25</v>
          </cell>
          <cell r="L16">
            <v>0</v>
          </cell>
          <cell r="M16">
            <v>532.91739247279202</v>
          </cell>
          <cell r="N16" t="str">
            <v>Sfo-Akl</v>
          </cell>
          <cell r="O16" t="str">
            <v>America</v>
          </cell>
          <cell r="P16">
            <v>0</v>
          </cell>
          <cell r="Q16">
            <v>1</v>
          </cell>
          <cell r="R16" t="str">
            <v>Akl-Sfo</v>
          </cell>
          <cell r="T16">
            <v>2041</v>
          </cell>
          <cell r="V16">
            <v>2128</v>
          </cell>
          <cell r="W16">
            <v>2128</v>
          </cell>
        </row>
        <row r="17">
          <cell r="A17" t="str">
            <v>ksFOysSY</v>
          </cell>
          <cell r="B17" t="str">
            <v>ksFO</v>
          </cell>
          <cell r="C17" t="str">
            <v>ysSY</v>
          </cell>
          <cell r="D17" t="str">
            <v>Oce</v>
          </cell>
          <cell r="E17" t="str">
            <v>Int</v>
          </cell>
          <cell r="F17" t="str">
            <v>Y</v>
          </cell>
          <cell r="G17">
            <v>824</v>
          </cell>
          <cell r="H17">
            <v>0</v>
          </cell>
          <cell r="I17">
            <v>124</v>
          </cell>
          <cell r="J17">
            <v>0</v>
          </cell>
          <cell r="K17">
            <v>0</v>
          </cell>
          <cell r="L17">
            <v>0</v>
          </cell>
          <cell r="M17">
            <v>85.632591926205279</v>
          </cell>
          <cell r="N17" t="str">
            <v>Sfo-Syd</v>
          </cell>
          <cell r="O17" t="str">
            <v>America</v>
          </cell>
          <cell r="P17">
            <v>700</v>
          </cell>
          <cell r="Q17">
            <v>0.4</v>
          </cell>
          <cell r="R17" t="str">
            <v>Sfo-Syd</v>
          </cell>
          <cell r="S17" t="str">
            <v>new Wt 22sep04</v>
          </cell>
          <cell r="T17">
            <v>699</v>
          </cell>
          <cell r="U17">
            <v>1303</v>
          </cell>
          <cell r="V17">
            <v>824</v>
          </cell>
          <cell r="W17">
            <v>824</v>
          </cell>
        </row>
        <row r="18">
          <cell r="A18" t="str">
            <v>ncAIncRG</v>
          </cell>
          <cell r="B18" t="str">
            <v>ncAI</v>
          </cell>
          <cell r="C18" t="str">
            <v>ncRG</v>
          </cell>
          <cell r="D18" t="str">
            <v>Oce</v>
          </cell>
          <cell r="E18" t="str">
            <v>Int</v>
          </cell>
          <cell r="F18" t="str">
            <v>Y</v>
          </cell>
          <cell r="G18">
            <v>141</v>
          </cell>
          <cell r="H18">
            <v>0</v>
          </cell>
          <cell r="I18">
            <v>141</v>
          </cell>
          <cell r="J18">
            <v>0</v>
          </cell>
          <cell r="K18">
            <v>0</v>
          </cell>
          <cell r="L18">
            <v>0</v>
          </cell>
          <cell r="M18">
            <v>14.653149832032701</v>
          </cell>
          <cell r="N18" t="str">
            <v>Ait-Rar</v>
          </cell>
          <cell r="O18" t="str">
            <v>Pacific</v>
          </cell>
          <cell r="P18">
            <v>0</v>
          </cell>
          <cell r="Q18">
            <v>1</v>
          </cell>
          <cell r="R18" t="str">
            <v>Ait-Rar</v>
          </cell>
          <cell r="S18" t="str">
            <v>add 25may05</v>
          </cell>
          <cell r="T18">
            <v>141</v>
          </cell>
          <cell r="U18">
            <v>0</v>
          </cell>
          <cell r="V18" t="e">
            <v>#N/A</v>
          </cell>
          <cell r="W18">
            <v>141</v>
          </cell>
        </row>
        <row r="19">
          <cell r="A19" t="str">
            <v>ncRGklAX</v>
          </cell>
          <cell r="B19" t="str">
            <v>ncRG</v>
          </cell>
          <cell r="C19" t="str">
            <v>klAX</v>
          </cell>
          <cell r="D19" t="str">
            <v>Oce</v>
          </cell>
          <cell r="E19" t="str">
            <v>Int</v>
          </cell>
          <cell r="F19" t="str">
            <v>Y</v>
          </cell>
          <cell r="G19">
            <v>273</v>
          </cell>
          <cell r="H19">
            <v>0</v>
          </cell>
          <cell r="I19">
            <v>273</v>
          </cell>
          <cell r="J19">
            <v>0</v>
          </cell>
          <cell r="K19">
            <v>0</v>
          </cell>
          <cell r="L19">
            <v>0</v>
          </cell>
          <cell r="M19">
            <v>28.370992227978206</v>
          </cell>
          <cell r="N19" t="str">
            <v>Rar-Lax</v>
          </cell>
          <cell r="O19" t="str">
            <v>America</v>
          </cell>
          <cell r="P19">
            <v>0</v>
          </cell>
          <cell r="Q19">
            <v>1</v>
          </cell>
          <cell r="R19" t="str">
            <v>Lax-Rar</v>
          </cell>
          <cell r="T19">
            <v>273</v>
          </cell>
          <cell r="U19">
            <v>0</v>
          </cell>
          <cell r="V19" t="e">
            <v>#N/A</v>
          </cell>
          <cell r="W19">
            <v>273</v>
          </cell>
        </row>
        <row r="20">
          <cell r="A20" t="str">
            <v>ncRGncAI</v>
          </cell>
          <cell r="B20" t="str">
            <v>ncRG</v>
          </cell>
          <cell r="C20" t="str">
            <v>ncAI</v>
          </cell>
          <cell r="D20" t="str">
            <v>Oce</v>
          </cell>
          <cell r="E20" t="str">
            <v>Int</v>
          </cell>
          <cell r="F20" t="str">
            <v>Y</v>
          </cell>
          <cell r="G20">
            <v>141</v>
          </cell>
          <cell r="H20">
            <v>0</v>
          </cell>
          <cell r="I20">
            <v>141</v>
          </cell>
          <cell r="J20">
            <v>0</v>
          </cell>
          <cell r="K20">
            <v>0</v>
          </cell>
          <cell r="L20">
            <v>0</v>
          </cell>
          <cell r="M20">
            <v>14.653149832032701</v>
          </cell>
          <cell r="N20" t="str">
            <v>Rar-Ait</v>
          </cell>
          <cell r="O20" t="str">
            <v>Pacific</v>
          </cell>
          <cell r="P20">
            <v>0</v>
          </cell>
          <cell r="Q20">
            <v>1</v>
          </cell>
          <cell r="R20" t="str">
            <v>Ait-Rar</v>
          </cell>
          <cell r="S20" t="str">
            <v>add 25may05</v>
          </cell>
          <cell r="T20">
            <v>141</v>
          </cell>
          <cell r="U20">
            <v>0</v>
          </cell>
          <cell r="V20" t="e">
            <v>#N/A</v>
          </cell>
          <cell r="W20">
            <v>141</v>
          </cell>
        </row>
        <row r="21">
          <cell r="A21" t="str">
            <v>ncRGnfFN</v>
          </cell>
          <cell r="B21" t="str">
            <v>ncRG</v>
          </cell>
          <cell r="C21" t="str">
            <v>nfFN</v>
          </cell>
          <cell r="D21" t="str">
            <v>Oce</v>
          </cell>
          <cell r="E21" t="str">
            <v>Int</v>
          </cell>
          <cell r="F21" t="str">
            <v>Y</v>
          </cell>
          <cell r="G21">
            <v>978</v>
          </cell>
          <cell r="H21">
            <v>0</v>
          </cell>
          <cell r="I21">
            <v>577</v>
          </cell>
          <cell r="J21">
            <v>0</v>
          </cell>
          <cell r="K21">
            <v>0</v>
          </cell>
          <cell r="L21">
            <v>0</v>
          </cell>
          <cell r="M21">
            <v>101.63674138814171</v>
          </cell>
          <cell r="N21" t="str">
            <v>Rar-Nan</v>
          </cell>
          <cell r="O21" t="str">
            <v>Pacific</v>
          </cell>
          <cell r="P21">
            <v>401</v>
          </cell>
          <cell r="Q21">
            <v>1</v>
          </cell>
          <cell r="R21" t="str">
            <v>Nan-Rar</v>
          </cell>
          <cell r="S21" t="str">
            <v>Correct 4sep02</v>
          </cell>
          <cell r="T21">
            <v>577</v>
          </cell>
          <cell r="U21">
            <v>401</v>
          </cell>
          <cell r="V21" t="e">
            <v>#N/A</v>
          </cell>
          <cell r="W21">
            <v>978</v>
          </cell>
        </row>
        <row r="22">
          <cell r="A22" t="str">
            <v>ncRGniUE</v>
          </cell>
          <cell r="B22" t="str">
            <v>ncRG</v>
          </cell>
          <cell r="C22" t="str">
            <v>niUE</v>
          </cell>
          <cell r="D22" t="str">
            <v>Oce</v>
          </cell>
          <cell r="E22" t="str">
            <v>Int</v>
          </cell>
          <cell r="F22" t="str">
            <v>Y</v>
          </cell>
          <cell r="G22">
            <v>552</v>
          </cell>
          <cell r="H22">
            <v>0</v>
          </cell>
          <cell r="I22">
            <v>552</v>
          </cell>
          <cell r="J22">
            <v>0</v>
          </cell>
          <cell r="K22">
            <v>0</v>
          </cell>
          <cell r="L22">
            <v>0</v>
          </cell>
          <cell r="M22">
            <v>57.365522746681215</v>
          </cell>
          <cell r="N22" t="str">
            <v>Rar-Iue</v>
          </cell>
          <cell r="O22" t="str">
            <v>Pacific</v>
          </cell>
          <cell r="P22">
            <v>0</v>
          </cell>
          <cell r="Q22">
            <v>1</v>
          </cell>
          <cell r="R22" t="str">
            <v>Iue-Rar</v>
          </cell>
          <cell r="S22" t="str">
            <v>Add Tonga 4sep02</v>
          </cell>
          <cell r="T22">
            <v>552</v>
          </cell>
          <cell r="V22" t="e">
            <v>#N/A</v>
          </cell>
          <cell r="W22">
            <v>552</v>
          </cell>
        </row>
        <row r="23">
          <cell r="A23" t="str">
            <v>ncRGnsFA</v>
          </cell>
          <cell r="B23" t="str">
            <v>ncRG</v>
          </cell>
          <cell r="C23" t="str">
            <v>nsFA</v>
          </cell>
          <cell r="D23" t="str">
            <v>Oce</v>
          </cell>
          <cell r="E23" t="str">
            <v>Int</v>
          </cell>
          <cell r="F23" t="str">
            <v>Y</v>
          </cell>
          <cell r="G23">
            <v>744</v>
          </cell>
          <cell r="H23">
            <v>0</v>
          </cell>
          <cell r="I23">
            <v>644</v>
          </cell>
          <cell r="J23">
            <v>0</v>
          </cell>
          <cell r="K23">
            <v>0</v>
          </cell>
          <cell r="L23">
            <v>0</v>
          </cell>
          <cell r="M23">
            <v>77.318748049874671</v>
          </cell>
          <cell r="N23" t="str">
            <v>Rar-Apw</v>
          </cell>
          <cell r="O23" t="str">
            <v>Pacific</v>
          </cell>
          <cell r="P23">
            <v>100</v>
          </cell>
          <cell r="Q23">
            <v>1</v>
          </cell>
          <cell r="R23" t="str">
            <v>Apw-Rar</v>
          </cell>
          <cell r="T23">
            <v>644</v>
          </cell>
          <cell r="U23">
            <v>100</v>
          </cell>
          <cell r="V23" t="e">
            <v>#N/A</v>
          </cell>
          <cell r="W23">
            <v>744</v>
          </cell>
        </row>
        <row r="24">
          <cell r="A24" t="str">
            <v>ncRGnsTU</v>
          </cell>
          <cell r="B24" t="str">
            <v>ncRG</v>
          </cell>
          <cell r="C24" t="str">
            <v>nsTU</v>
          </cell>
          <cell r="D24" t="str">
            <v>Oce</v>
          </cell>
          <cell r="E24" t="str">
            <v>Int</v>
          </cell>
          <cell r="F24" t="str">
            <v>Y</v>
          </cell>
          <cell r="G24">
            <v>644</v>
          </cell>
          <cell r="H24">
            <v>0</v>
          </cell>
          <cell r="I24">
            <v>644</v>
          </cell>
          <cell r="J24">
            <v>0</v>
          </cell>
          <cell r="K24">
            <v>0</v>
          </cell>
          <cell r="L24">
            <v>0</v>
          </cell>
          <cell r="M24">
            <v>66.926443204461407</v>
          </cell>
          <cell r="N24" t="str">
            <v>Rar-Ppg</v>
          </cell>
          <cell r="O24" t="str">
            <v>Pacific</v>
          </cell>
          <cell r="P24">
            <v>0</v>
          </cell>
          <cell r="Q24">
            <v>1</v>
          </cell>
          <cell r="R24" t="str">
            <v>Ppg-Rar</v>
          </cell>
          <cell r="T24">
            <v>644</v>
          </cell>
          <cell r="V24" t="e">
            <v>#N/A</v>
          </cell>
          <cell r="W24">
            <v>644</v>
          </cell>
        </row>
        <row r="25">
          <cell r="A25" t="str">
            <v>ncRGntAA</v>
          </cell>
          <cell r="B25" t="str">
            <v>ncRG</v>
          </cell>
          <cell r="C25" t="str">
            <v>ntAA</v>
          </cell>
          <cell r="D25" t="str">
            <v>Oce</v>
          </cell>
          <cell r="E25" t="str">
            <v>Int</v>
          </cell>
          <cell r="F25" t="str">
            <v>Y</v>
          </cell>
          <cell r="G25">
            <v>166</v>
          </cell>
          <cell r="H25">
            <v>0</v>
          </cell>
          <cell r="I25">
            <v>166</v>
          </cell>
          <cell r="J25">
            <v>0</v>
          </cell>
          <cell r="K25">
            <v>0</v>
          </cell>
          <cell r="L25">
            <v>0</v>
          </cell>
          <cell r="M25">
            <v>17.251226043386016</v>
          </cell>
          <cell r="N25" t="str">
            <v>Rar-Ppt</v>
          </cell>
          <cell r="O25" t="str">
            <v>Pacific</v>
          </cell>
          <cell r="P25">
            <v>0</v>
          </cell>
          <cell r="Q25">
            <v>1</v>
          </cell>
          <cell r="R25" t="str">
            <v>Ppt-Rar</v>
          </cell>
          <cell r="T25">
            <v>166</v>
          </cell>
          <cell r="V25" t="e">
            <v>#N/A</v>
          </cell>
          <cell r="W25">
            <v>166</v>
          </cell>
        </row>
        <row r="26">
          <cell r="A26" t="str">
            <v>ncRGnzAA</v>
          </cell>
          <cell r="B26" t="str">
            <v>ncRG</v>
          </cell>
          <cell r="C26" t="str">
            <v>nzAA</v>
          </cell>
          <cell r="D26" t="str">
            <v>Oce</v>
          </cell>
          <cell r="E26" t="str">
            <v>Int</v>
          </cell>
          <cell r="F26" t="str">
            <v>Y</v>
          </cell>
          <cell r="G26">
            <v>1620</v>
          </cell>
          <cell r="H26">
            <v>150</v>
          </cell>
          <cell r="I26">
            <v>1445</v>
          </cell>
          <cell r="J26">
            <v>0</v>
          </cell>
          <cell r="K26">
            <v>25</v>
          </cell>
          <cell r="L26">
            <v>0</v>
          </cell>
          <cell r="M26">
            <v>461.93795037861952</v>
          </cell>
          <cell r="N26" t="str">
            <v>Rar-Akl</v>
          </cell>
          <cell r="O26" t="str">
            <v>Pacific</v>
          </cell>
          <cell r="P26">
            <v>0</v>
          </cell>
          <cell r="Q26">
            <v>1</v>
          </cell>
          <cell r="R26" t="str">
            <v>Akl-Rar</v>
          </cell>
          <cell r="T26">
            <v>1445</v>
          </cell>
          <cell r="V26" t="e">
            <v>#N/A</v>
          </cell>
          <cell r="W26">
            <v>1445</v>
          </cell>
        </row>
        <row r="27">
          <cell r="A27" t="str">
            <v>ncRGnzCH</v>
          </cell>
          <cell r="B27" t="str">
            <v>ncRG</v>
          </cell>
          <cell r="C27" t="str">
            <v>nzCH</v>
          </cell>
          <cell r="D27" t="str">
            <v>Oce</v>
          </cell>
          <cell r="E27" t="str">
            <v>Int</v>
          </cell>
          <cell r="F27" t="str">
            <v>Y</v>
          </cell>
          <cell r="G27">
            <v>2097</v>
          </cell>
          <cell r="H27">
            <v>150</v>
          </cell>
          <cell r="I27">
            <v>1922</v>
          </cell>
          <cell r="J27">
            <v>0</v>
          </cell>
          <cell r="K27">
            <v>25</v>
          </cell>
          <cell r="L27">
            <v>0</v>
          </cell>
          <cell r="M27">
            <v>511.50924449124079</v>
          </cell>
          <cell r="N27" t="str">
            <v>Rar-Chc</v>
          </cell>
          <cell r="O27" t="str">
            <v>Pacific</v>
          </cell>
          <cell r="P27">
            <v>0</v>
          </cell>
          <cell r="Q27">
            <v>1</v>
          </cell>
          <cell r="R27" t="str">
            <v>Chc-Rar</v>
          </cell>
          <cell r="S27" t="str">
            <v>Use WW-Oce 17Jan08</v>
          </cell>
          <cell r="T27">
            <v>1760</v>
          </cell>
          <cell r="V27">
            <v>1922</v>
          </cell>
          <cell r="W27">
            <v>1922</v>
          </cell>
        </row>
        <row r="28">
          <cell r="A28" t="str">
            <v>ncRGphNL</v>
          </cell>
          <cell r="B28" t="str">
            <v>ncRG</v>
          </cell>
          <cell r="C28" t="str">
            <v>phNL</v>
          </cell>
          <cell r="D28" t="str">
            <v>Oce</v>
          </cell>
          <cell r="E28" t="str">
            <v>Int</v>
          </cell>
          <cell r="F28" t="str">
            <v>Y</v>
          </cell>
          <cell r="G28">
            <v>273</v>
          </cell>
          <cell r="H28">
            <v>0</v>
          </cell>
          <cell r="I28">
            <v>273</v>
          </cell>
          <cell r="J28">
            <v>0</v>
          </cell>
          <cell r="K28">
            <v>0</v>
          </cell>
          <cell r="L28">
            <v>0</v>
          </cell>
          <cell r="M28">
            <v>28.370992227978206</v>
          </cell>
          <cell r="N28" t="str">
            <v>Rar-Hnl</v>
          </cell>
          <cell r="O28" t="str">
            <v>America</v>
          </cell>
          <cell r="P28">
            <v>0</v>
          </cell>
          <cell r="Q28">
            <v>1</v>
          </cell>
          <cell r="R28" t="str">
            <v>Hnl-Rar</v>
          </cell>
          <cell r="T28">
            <v>273</v>
          </cell>
          <cell r="V28" t="e">
            <v>#N/A</v>
          </cell>
          <cell r="W28">
            <v>273</v>
          </cell>
        </row>
        <row r="29">
          <cell r="A29" t="str">
            <v>nfFNklAX</v>
          </cell>
          <cell r="B29" t="str">
            <v>nfFN</v>
          </cell>
          <cell r="C29" t="str">
            <v>klAX</v>
          </cell>
          <cell r="D29" t="str">
            <v>Oce</v>
          </cell>
          <cell r="E29" t="str">
            <v>Int</v>
          </cell>
          <cell r="F29" t="str">
            <v>Y</v>
          </cell>
          <cell r="G29">
            <v>438</v>
          </cell>
          <cell r="H29">
            <v>0</v>
          </cell>
          <cell r="I29">
            <v>0</v>
          </cell>
          <cell r="J29">
            <v>0</v>
          </cell>
          <cell r="K29">
            <v>0</v>
          </cell>
          <cell r="L29">
            <v>0</v>
          </cell>
          <cell r="M29">
            <v>45.518295222910091</v>
          </cell>
          <cell r="N29" t="str">
            <v>Nan-Lax</v>
          </cell>
          <cell r="O29" t="str">
            <v>America</v>
          </cell>
          <cell r="P29">
            <v>438</v>
          </cell>
          <cell r="Q29">
            <v>0.8</v>
          </cell>
          <cell r="R29" t="str">
            <v>Lax-Nan</v>
          </cell>
          <cell r="T29">
            <v>0</v>
          </cell>
          <cell r="U29">
            <v>395</v>
          </cell>
          <cell r="V29">
            <v>438</v>
          </cell>
          <cell r="W29">
            <v>438</v>
          </cell>
        </row>
        <row r="30">
          <cell r="A30" t="str">
            <v>nfFNncRG</v>
          </cell>
          <cell r="B30" t="str">
            <v>nfFN</v>
          </cell>
          <cell r="C30" t="str">
            <v>ncRG</v>
          </cell>
          <cell r="D30" t="str">
            <v>Oce</v>
          </cell>
          <cell r="E30" t="str">
            <v>Int</v>
          </cell>
          <cell r="F30" t="str">
            <v>Y</v>
          </cell>
          <cell r="G30">
            <v>978</v>
          </cell>
          <cell r="H30">
            <v>0</v>
          </cell>
          <cell r="I30">
            <v>577</v>
          </cell>
          <cell r="J30">
            <v>0</v>
          </cell>
          <cell r="K30">
            <v>0</v>
          </cell>
          <cell r="L30">
            <v>0</v>
          </cell>
          <cell r="M30">
            <v>101.63674138814171</v>
          </cell>
          <cell r="N30" t="str">
            <v>Nan-Rar</v>
          </cell>
          <cell r="O30" t="str">
            <v>Pacific</v>
          </cell>
          <cell r="P30">
            <v>401</v>
          </cell>
          <cell r="Q30">
            <v>1</v>
          </cell>
          <cell r="R30" t="str">
            <v>Nan-Rar</v>
          </cell>
          <cell r="S30" t="str">
            <v>Add Tonga 4sep02</v>
          </cell>
          <cell r="T30">
            <v>577</v>
          </cell>
          <cell r="U30">
            <v>401</v>
          </cell>
          <cell r="V30" t="e">
            <v>#N/A</v>
          </cell>
          <cell r="W30">
            <v>978</v>
          </cell>
        </row>
        <row r="31">
          <cell r="A31" t="str">
            <v>nfFNnfTF</v>
          </cell>
          <cell r="B31" t="str">
            <v>nfFN</v>
          </cell>
          <cell r="C31" t="str">
            <v>nfTF</v>
          </cell>
          <cell r="D31" t="str">
            <v>Oce</v>
          </cell>
          <cell r="E31" t="str">
            <v>Int</v>
          </cell>
          <cell r="F31" t="str">
            <v>Y</v>
          </cell>
          <cell r="G31">
            <v>172</v>
          </cell>
          <cell r="H31">
            <v>0</v>
          </cell>
          <cell r="I31">
            <v>0</v>
          </cell>
          <cell r="J31">
            <v>0</v>
          </cell>
          <cell r="K31">
            <v>0</v>
          </cell>
          <cell r="L31">
            <v>0</v>
          </cell>
          <cell r="M31">
            <v>17.874764334110811</v>
          </cell>
          <cell r="N31" t="str">
            <v>Nan-Tbu</v>
          </cell>
          <cell r="O31" t="str">
            <v>Pacific</v>
          </cell>
          <cell r="P31">
            <v>172</v>
          </cell>
          <cell r="Q31">
            <v>1</v>
          </cell>
          <cell r="R31" t="str">
            <v>Nan-Tbu</v>
          </cell>
          <cell r="S31" t="str">
            <v>Update TS 21may03</v>
          </cell>
          <cell r="T31">
            <v>0</v>
          </cell>
          <cell r="U31">
            <v>172</v>
          </cell>
          <cell r="V31" t="e">
            <v>#N/A</v>
          </cell>
          <cell r="W31">
            <v>172</v>
          </cell>
        </row>
        <row r="32">
          <cell r="A32" t="str">
            <v>nfFNnsFA</v>
          </cell>
          <cell r="B32" t="str">
            <v>nfFN</v>
          </cell>
          <cell r="C32" t="str">
            <v>nsFA</v>
          </cell>
          <cell r="D32" t="str">
            <v>Oce</v>
          </cell>
          <cell r="E32" t="str">
            <v>Int</v>
          </cell>
          <cell r="F32" t="str">
            <v>Y</v>
          </cell>
          <cell r="G32">
            <v>220</v>
          </cell>
          <cell r="H32">
            <v>0</v>
          </cell>
          <cell r="I32">
            <v>220</v>
          </cell>
          <cell r="J32">
            <v>0</v>
          </cell>
          <cell r="K32">
            <v>0</v>
          </cell>
          <cell r="L32">
            <v>0</v>
          </cell>
          <cell r="M32">
            <v>22.863070659909177</v>
          </cell>
          <cell r="N32" t="str">
            <v>Nan-Apw</v>
          </cell>
          <cell r="O32" t="str">
            <v>Pacific</v>
          </cell>
          <cell r="P32">
            <v>0</v>
          </cell>
          <cell r="Q32">
            <v>1</v>
          </cell>
          <cell r="R32" t="str">
            <v>Apw-Nan</v>
          </cell>
          <cell r="S32" t="str">
            <v>Update TS 21may03</v>
          </cell>
          <cell r="T32">
            <v>220</v>
          </cell>
          <cell r="U32">
            <v>0</v>
          </cell>
          <cell r="V32" t="e">
            <v>#N/A</v>
          </cell>
          <cell r="W32">
            <v>220</v>
          </cell>
        </row>
        <row r="33">
          <cell r="A33" t="str">
            <v>nfFNntAA</v>
          </cell>
          <cell r="B33" t="str">
            <v>nfFN</v>
          </cell>
          <cell r="C33" t="str">
            <v>ntAA</v>
          </cell>
          <cell r="D33" t="str">
            <v>Oce</v>
          </cell>
          <cell r="E33" t="str">
            <v>Int</v>
          </cell>
          <cell r="F33" t="str">
            <v>Y</v>
          </cell>
          <cell r="G33">
            <v>1125</v>
          </cell>
          <cell r="H33">
            <v>0</v>
          </cell>
          <cell r="I33">
            <v>738</v>
          </cell>
          <cell r="J33">
            <v>0</v>
          </cell>
          <cell r="K33">
            <v>0</v>
          </cell>
          <cell r="L33">
            <v>0</v>
          </cell>
          <cell r="M33">
            <v>116.91342951089921</v>
          </cell>
          <cell r="N33" t="str">
            <v>Nan-Ppt</v>
          </cell>
          <cell r="O33" t="str">
            <v>Pacific</v>
          </cell>
          <cell r="P33">
            <v>387</v>
          </cell>
          <cell r="Q33">
            <v>1</v>
          </cell>
          <cell r="R33" t="str">
            <v>Nan-Ppt</v>
          </cell>
          <cell r="S33" t="str">
            <v>Update TS 21may03</v>
          </cell>
          <cell r="T33">
            <v>738</v>
          </cell>
          <cell r="U33">
            <v>387</v>
          </cell>
          <cell r="V33" t="e">
            <v>#N/A</v>
          </cell>
          <cell r="W33">
            <v>1125</v>
          </cell>
        </row>
        <row r="34">
          <cell r="A34" t="str">
            <v>nfFNnzAA</v>
          </cell>
          <cell r="B34" t="str">
            <v>nfFN</v>
          </cell>
          <cell r="C34" t="str">
            <v>nzAA</v>
          </cell>
          <cell r="D34" t="str">
            <v>Oce</v>
          </cell>
          <cell r="E34" t="str">
            <v>Int</v>
          </cell>
          <cell r="F34" t="str">
            <v>Y</v>
          </cell>
          <cell r="G34">
            <v>723</v>
          </cell>
          <cell r="H34">
            <v>150</v>
          </cell>
          <cell r="I34">
            <v>548</v>
          </cell>
          <cell r="J34">
            <v>0</v>
          </cell>
          <cell r="K34">
            <v>25</v>
          </cell>
          <cell r="L34">
            <v>0</v>
          </cell>
          <cell r="M34">
            <v>368.7189759152626</v>
          </cell>
          <cell r="N34" t="str">
            <v>Nan-Akl</v>
          </cell>
          <cell r="O34" t="str">
            <v>Pacific</v>
          </cell>
          <cell r="P34">
            <v>0</v>
          </cell>
          <cell r="Q34">
            <v>1</v>
          </cell>
          <cell r="R34" t="str">
            <v>Akl-Nan</v>
          </cell>
          <cell r="T34">
            <v>548</v>
          </cell>
          <cell r="V34" t="e">
            <v>#N/A</v>
          </cell>
          <cell r="W34">
            <v>548</v>
          </cell>
        </row>
        <row r="35">
          <cell r="A35" t="str">
            <v>nfFNnzCH</v>
          </cell>
          <cell r="B35" t="str">
            <v>nfFN</v>
          </cell>
          <cell r="C35" t="str">
            <v>nzCH</v>
          </cell>
          <cell r="D35" t="str">
            <v>Mtr</v>
          </cell>
          <cell r="E35" t="str">
            <v>Int</v>
          </cell>
          <cell r="F35" t="str">
            <v>Y</v>
          </cell>
          <cell r="G35">
            <v>1171</v>
          </cell>
          <cell r="H35">
            <v>150</v>
          </cell>
          <cell r="I35">
            <v>996</v>
          </cell>
          <cell r="J35">
            <v>0</v>
          </cell>
          <cell r="K35">
            <v>25</v>
          </cell>
          <cell r="L35">
            <v>0</v>
          </cell>
          <cell r="M35">
            <v>415.27650162271397</v>
          </cell>
          <cell r="N35" t="str">
            <v>Nan-Chc</v>
          </cell>
          <cell r="O35" t="str">
            <v>Pacific</v>
          </cell>
          <cell r="P35">
            <v>0</v>
          </cell>
          <cell r="Q35">
            <v>1</v>
          </cell>
          <cell r="R35" t="str">
            <v>Chc-Nan</v>
          </cell>
          <cell r="S35" t="str">
            <v>New 17jul00</v>
          </cell>
          <cell r="T35">
            <v>947</v>
          </cell>
          <cell r="V35">
            <v>996</v>
          </cell>
          <cell r="W35">
            <v>996</v>
          </cell>
        </row>
        <row r="36">
          <cell r="A36" t="str">
            <v>nfFNnzHN</v>
          </cell>
          <cell r="B36" t="str">
            <v>nfFN</v>
          </cell>
          <cell r="C36" t="str">
            <v>nzHN</v>
          </cell>
          <cell r="D36" t="str">
            <v>mtr</v>
          </cell>
          <cell r="E36" t="str">
            <v>Int</v>
          </cell>
          <cell r="F36" t="str">
            <v>Y</v>
          </cell>
          <cell r="G36">
            <v>780</v>
          </cell>
          <cell r="H36">
            <v>150</v>
          </cell>
          <cell r="I36">
            <v>615</v>
          </cell>
          <cell r="J36">
            <v>0</v>
          </cell>
          <cell r="K36">
            <v>15</v>
          </cell>
          <cell r="L36">
            <v>0</v>
          </cell>
          <cell r="M36">
            <v>375.68182016168947</v>
          </cell>
          <cell r="N36" t="str">
            <v>Nan-Hlz</v>
          </cell>
          <cell r="O36" t="str">
            <v>Pacific</v>
          </cell>
          <cell r="P36">
            <v>0</v>
          </cell>
          <cell r="Q36">
            <v>1</v>
          </cell>
          <cell r="R36" t="str">
            <v>Hlz-Nan</v>
          </cell>
          <cell r="S36" t="str">
            <v>ok 27sep04</v>
          </cell>
          <cell r="T36">
            <v>615</v>
          </cell>
          <cell r="V36" t="e">
            <v>#N/A</v>
          </cell>
          <cell r="W36">
            <v>615</v>
          </cell>
        </row>
        <row r="37">
          <cell r="A37" t="str">
            <v>nfFNnzPM</v>
          </cell>
          <cell r="B37" t="str">
            <v>nfFN</v>
          </cell>
          <cell r="C37" t="str">
            <v>nzPM</v>
          </cell>
          <cell r="D37" t="str">
            <v>mtr</v>
          </cell>
          <cell r="E37" t="str">
            <v>Int</v>
          </cell>
          <cell r="F37" t="str">
            <v>Y</v>
          </cell>
          <cell r="G37">
            <v>917</v>
          </cell>
          <cell r="H37">
            <v>150</v>
          </cell>
          <cell r="I37">
            <v>752</v>
          </cell>
          <cell r="J37">
            <v>0</v>
          </cell>
          <cell r="K37">
            <v>15</v>
          </cell>
          <cell r="L37">
            <v>0</v>
          </cell>
          <cell r="M37">
            <v>389.91927779990561</v>
          </cell>
          <cell r="N37" t="str">
            <v>Nan-Pmr</v>
          </cell>
          <cell r="O37" t="str">
            <v>Pacific</v>
          </cell>
          <cell r="P37">
            <v>0</v>
          </cell>
          <cell r="Q37">
            <v>1</v>
          </cell>
          <cell r="R37" t="str">
            <v>Nan-Pmr</v>
          </cell>
          <cell r="T37">
            <v>752</v>
          </cell>
          <cell r="V37" t="e">
            <v>#N/A</v>
          </cell>
          <cell r="W37">
            <v>752</v>
          </cell>
        </row>
        <row r="38">
          <cell r="A38" t="str">
            <v>nfFNnzWN</v>
          </cell>
          <cell r="B38" t="str">
            <v>nfFN</v>
          </cell>
          <cell r="C38" t="str">
            <v>nzWN</v>
          </cell>
          <cell r="D38" t="str">
            <v>Mtr</v>
          </cell>
          <cell r="E38" t="str">
            <v>Int</v>
          </cell>
          <cell r="F38" t="str">
            <v>Y</v>
          </cell>
          <cell r="G38">
            <v>1006</v>
          </cell>
          <cell r="H38">
            <v>150</v>
          </cell>
          <cell r="I38">
            <v>831</v>
          </cell>
          <cell r="J38">
            <v>0</v>
          </cell>
          <cell r="K38">
            <v>25</v>
          </cell>
          <cell r="L38">
            <v>0</v>
          </cell>
          <cell r="M38">
            <v>398.12919862778205</v>
          </cell>
          <cell r="N38" t="str">
            <v>Nan-Wlg</v>
          </cell>
          <cell r="O38" t="str">
            <v>Pacific</v>
          </cell>
          <cell r="P38">
            <v>0</v>
          </cell>
          <cell r="Q38">
            <v>1</v>
          </cell>
          <cell r="R38" t="str">
            <v>Nan-Wlg</v>
          </cell>
          <cell r="T38">
            <v>805</v>
          </cell>
          <cell r="V38">
            <v>831</v>
          </cell>
          <cell r="W38">
            <v>831</v>
          </cell>
        </row>
        <row r="39">
          <cell r="A39" t="str">
            <v>nfFNplCH</v>
          </cell>
          <cell r="B39" t="str">
            <v>nfFN</v>
          </cell>
          <cell r="C39" t="str">
            <v>plCH</v>
          </cell>
          <cell r="D39" t="str">
            <v>Oce</v>
          </cell>
          <cell r="E39" t="str">
            <v>Int</v>
          </cell>
          <cell r="F39" t="str">
            <v>Y</v>
          </cell>
          <cell r="G39">
            <v>397</v>
          </cell>
          <cell r="H39">
            <v>0</v>
          </cell>
          <cell r="I39">
            <v>0</v>
          </cell>
          <cell r="J39">
            <v>0</v>
          </cell>
          <cell r="K39">
            <v>0</v>
          </cell>
          <cell r="L39">
            <v>0</v>
          </cell>
          <cell r="M39">
            <v>41.257450236290651</v>
          </cell>
          <cell r="N39" t="str">
            <v>Nan-Cxi</v>
          </cell>
          <cell r="O39" t="str">
            <v>Pacific</v>
          </cell>
          <cell r="P39">
            <v>397</v>
          </cell>
          <cell r="Q39">
            <v>0.8</v>
          </cell>
          <cell r="R39" t="str">
            <v>Cxi-Nan</v>
          </cell>
          <cell r="S39" t="str">
            <v>Add WW data 26nov07</v>
          </cell>
          <cell r="T39">
            <v>0</v>
          </cell>
          <cell r="U39">
            <v>1063</v>
          </cell>
          <cell r="V39">
            <v>397</v>
          </cell>
          <cell r="W39">
            <v>397</v>
          </cell>
        </row>
        <row r="40">
          <cell r="A40" t="str">
            <v>nfFNybBn</v>
          </cell>
          <cell r="B40" t="str">
            <v>nfFN</v>
          </cell>
          <cell r="C40" t="str">
            <v>ybBn</v>
          </cell>
          <cell r="D40" t="str">
            <v>Oce</v>
          </cell>
          <cell r="E40" t="str">
            <v>Int</v>
          </cell>
          <cell r="F40" t="str">
            <v>Y</v>
          </cell>
          <cell r="G40">
            <v>533</v>
          </cell>
          <cell r="H40">
            <v>0</v>
          </cell>
          <cell r="I40">
            <v>533</v>
          </cell>
          <cell r="J40">
            <v>0</v>
          </cell>
          <cell r="K40">
            <v>0</v>
          </cell>
          <cell r="L40">
            <v>0</v>
          </cell>
          <cell r="M40">
            <v>55.390984826052687</v>
          </cell>
          <cell r="N40" t="str">
            <v>Nan-Bne</v>
          </cell>
          <cell r="O40" t="str">
            <v>Pacific</v>
          </cell>
          <cell r="P40">
            <v>0</v>
          </cell>
          <cell r="Q40">
            <v>0.05</v>
          </cell>
          <cell r="R40" t="str">
            <v>Bne-Nan</v>
          </cell>
          <cell r="S40" t="str">
            <v>revise 25sep08</v>
          </cell>
          <cell r="T40">
            <v>533</v>
          </cell>
          <cell r="U40">
            <v>0</v>
          </cell>
          <cell r="V40" t="e">
            <v>#N/A</v>
          </cell>
          <cell r="W40">
            <v>533</v>
          </cell>
        </row>
        <row r="41">
          <cell r="A41" t="str">
            <v>nfFNymMl</v>
          </cell>
          <cell r="B41" t="str">
            <v>nfFN</v>
          </cell>
          <cell r="C41" t="str">
            <v>ymMl</v>
          </cell>
          <cell r="D41" t="str">
            <v>Oce</v>
          </cell>
          <cell r="E41" t="str">
            <v>Int</v>
          </cell>
          <cell r="F41" t="str">
            <v>Y</v>
          </cell>
          <cell r="G41">
            <v>566</v>
          </cell>
          <cell r="H41">
            <v>0</v>
          </cell>
          <cell r="I41">
            <v>566</v>
          </cell>
          <cell r="J41">
            <v>0</v>
          </cell>
          <cell r="K41">
            <v>0</v>
          </cell>
          <cell r="L41">
            <v>0</v>
          </cell>
          <cell r="M41">
            <v>58.820445425039061</v>
          </cell>
          <cell r="N41" t="str">
            <v>Nan-Mel</v>
          </cell>
          <cell r="O41" t="str">
            <v>Pacific</v>
          </cell>
          <cell r="P41">
            <v>0</v>
          </cell>
          <cell r="Q41">
            <v>0.15</v>
          </cell>
          <cell r="R41" t="str">
            <v>Mel-Nan</v>
          </cell>
          <cell r="S41" t="str">
            <v>revise 25sep08</v>
          </cell>
          <cell r="T41">
            <v>566</v>
          </cell>
          <cell r="U41">
            <v>0</v>
          </cell>
          <cell r="V41" t="e">
            <v>#N/A</v>
          </cell>
          <cell r="W41">
            <v>566</v>
          </cell>
        </row>
        <row r="42">
          <cell r="A42" t="str">
            <v>nfFNysSY</v>
          </cell>
          <cell r="B42" t="str">
            <v>nfFN</v>
          </cell>
          <cell r="C42" t="str">
            <v>ysSY</v>
          </cell>
          <cell r="D42" t="str">
            <v>Oce</v>
          </cell>
          <cell r="E42" t="str">
            <v>Int</v>
          </cell>
          <cell r="F42" t="str">
            <v>Y</v>
          </cell>
          <cell r="G42">
            <v>588</v>
          </cell>
          <cell r="H42">
            <v>0</v>
          </cell>
          <cell r="I42">
            <v>588</v>
          </cell>
          <cell r="J42">
            <v>0</v>
          </cell>
          <cell r="K42">
            <v>0</v>
          </cell>
          <cell r="L42">
            <v>0</v>
          </cell>
          <cell r="M42">
            <v>61.10675249102998</v>
          </cell>
          <cell r="N42" t="str">
            <v>Nan-Syd</v>
          </cell>
          <cell r="O42" t="str">
            <v>Pacific</v>
          </cell>
          <cell r="P42">
            <v>0</v>
          </cell>
          <cell r="Q42">
            <v>0.15</v>
          </cell>
          <cell r="R42" t="str">
            <v>Nan-Syd</v>
          </cell>
          <cell r="S42" t="str">
            <v>revise 25sep08</v>
          </cell>
          <cell r="T42">
            <v>566</v>
          </cell>
          <cell r="V42">
            <v>588</v>
          </cell>
          <cell r="W42">
            <v>588</v>
          </cell>
        </row>
        <row r="43">
          <cell r="A43" t="str">
            <v>nfNAnzAA</v>
          </cell>
          <cell r="B43" t="str">
            <v>nfNA</v>
          </cell>
          <cell r="C43" t="str">
            <v>nzAA</v>
          </cell>
          <cell r="D43" t="str">
            <v>Oce</v>
          </cell>
          <cell r="E43" t="str">
            <v>Int</v>
          </cell>
          <cell r="F43" t="str">
            <v>Y</v>
          </cell>
          <cell r="G43">
            <v>729</v>
          </cell>
          <cell r="H43">
            <v>150</v>
          </cell>
          <cell r="I43">
            <v>554</v>
          </cell>
          <cell r="J43">
            <v>0</v>
          </cell>
          <cell r="K43">
            <v>25</v>
          </cell>
          <cell r="L43">
            <v>0</v>
          </cell>
          <cell r="M43">
            <v>369.3425142059873</v>
          </cell>
          <cell r="N43" t="str">
            <v>Suv-Akl</v>
          </cell>
          <cell r="O43" t="str">
            <v>Pacific</v>
          </cell>
          <cell r="P43">
            <v>0</v>
          </cell>
          <cell r="Q43">
            <v>1</v>
          </cell>
          <cell r="R43" t="str">
            <v>Akl-Suv</v>
          </cell>
          <cell r="T43">
            <v>554</v>
          </cell>
          <cell r="V43" t="e">
            <v>#N/A</v>
          </cell>
          <cell r="W43">
            <v>554</v>
          </cell>
        </row>
        <row r="44">
          <cell r="A44" t="str">
            <v>nfTFnfFN</v>
          </cell>
          <cell r="B44" t="str">
            <v>nfTF</v>
          </cell>
          <cell r="C44" t="str">
            <v>nfFN</v>
          </cell>
          <cell r="D44" t="str">
            <v>Oce</v>
          </cell>
          <cell r="E44" t="str">
            <v>Int</v>
          </cell>
          <cell r="F44" t="str">
            <v>Y</v>
          </cell>
          <cell r="G44">
            <v>172</v>
          </cell>
          <cell r="H44">
            <v>0</v>
          </cell>
          <cell r="I44">
            <v>0</v>
          </cell>
          <cell r="J44">
            <v>0</v>
          </cell>
          <cell r="K44">
            <v>0</v>
          </cell>
          <cell r="L44">
            <v>0</v>
          </cell>
          <cell r="M44">
            <v>17.874764334110811</v>
          </cell>
          <cell r="N44" t="str">
            <v>Tbu-Nan</v>
          </cell>
          <cell r="O44" t="str">
            <v>Pacific</v>
          </cell>
          <cell r="P44">
            <v>172</v>
          </cell>
          <cell r="Q44">
            <v>1</v>
          </cell>
          <cell r="R44" t="str">
            <v>Nan-Tbu</v>
          </cell>
          <cell r="S44" t="str">
            <v>Update TS 21may03</v>
          </cell>
          <cell r="T44">
            <v>0</v>
          </cell>
          <cell r="U44">
            <v>172</v>
          </cell>
          <cell r="V44" t="e">
            <v>#N/A</v>
          </cell>
          <cell r="W44">
            <v>172</v>
          </cell>
        </row>
        <row r="45">
          <cell r="A45" t="str">
            <v>nfTFnsFA</v>
          </cell>
          <cell r="B45" t="str">
            <v>nfTF</v>
          </cell>
          <cell r="C45" t="str">
            <v>nsFA</v>
          </cell>
          <cell r="D45" t="str">
            <v>Oce</v>
          </cell>
          <cell r="E45" t="str">
            <v>Int</v>
          </cell>
          <cell r="F45" t="str">
            <v>Y</v>
          </cell>
          <cell r="G45">
            <v>478</v>
          </cell>
          <cell r="H45">
            <v>0</v>
          </cell>
          <cell r="I45">
            <v>478</v>
          </cell>
          <cell r="J45">
            <v>0</v>
          </cell>
          <cell r="K45">
            <v>0</v>
          </cell>
          <cell r="L45">
            <v>0</v>
          </cell>
          <cell r="M45">
            <v>49.675217161075402</v>
          </cell>
          <cell r="N45" t="str">
            <v>Tbu-Apw</v>
          </cell>
          <cell r="O45" t="str">
            <v>Pacific</v>
          </cell>
          <cell r="P45">
            <v>0</v>
          </cell>
          <cell r="Q45">
            <v>1</v>
          </cell>
          <cell r="R45" t="str">
            <v>Apw-Tbu</v>
          </cell>
          <cell r="S45" t="str">
            <v>Update TS 21may03</v>
          </cell>
          <cell r="T45">
            <v>478</v>
          </cell>
          <cell r="U45">
            <v>0</v>
          </cell>
          <cell r="V45" t="e">
            <v>#N/A</v>
          </cell>
          <cell r="W45">
            <v>478</v>
          </cell>
        </row>
        <row r="46">
          <cell r="A46" t="str">
            <v>nfTFnzAA</v>
          </cell>
          <cell r="B46" t="str">
            <v>nfTF</v>
          </cell>
          <cell r="C46" t="str">
            <v>nzAA</v>
          </cell>
          <cell r="D46" t="str">
            <v>Oce</v>
          </cell>
          <cell r="E46" t="str">
            <v>Int</v>
          </cell>
          <cell r="F46" t="str">
            <v>Y</v>
          </cell>
          <cell r="G46">
            <v>1077</v>
          </cell>
          <cell r="H46">
            <v>150</v>
          </cell>
          <cell r="I46">
            <v>650</v>
          </cell>
          <cell r="J46">
            <v>0</v>
          </cell>
          <cell r="K46">
            <v>25</v>
          </cell>
          <cell r="L46">
            <v>0</v>
          </cell>
          <cell r="M46">
            <v>405.50773506802551</v>
          </cell>
          <cell r="N46" t="str">
            <v>Tbu-Akl</v>
          </cell>
          <cell r="O46" t="str">
            <v>Pacific</v>
          </cell>
          <cell r="P46">
            <v>252</v>
          </cell>
          <cell r="Q46">
            <v>1</v>
          </cell>
          <cell r="R46" t="str">
            <v>Akl-Tbu</v>
          </cell>
          <cell r="S46" t="str">
            <v>Update TS 21may03</v>
          </cell>
          <cell r="T46">
            <v>650</v>
          </cell>
          <cell r="U46">
            <v>252</v>
          </cell>
          <cell r="V46" t="e">
            <v>#N/A</v>
          </cell>
          <cell r="W46">
            <v>902</v>
          </cell>
        </row>
        <row r="47">
          <cell r="A47" t="str">
            <v>nfTFnzWN</v>
          </cell>
          <cell r="B47" t="str">
            <v>nfTF</v>
          </cell>
          <cell r="C47" t="str">
            <v>nzWN</v>
          </cell>
          <cell r="D47" t="str">
            <v>Mtr</v>
          </cell>
          <cell r="E47" t="str">
            <v>Int</v>
          </cell>
          <cell r="F47" t="str">
            <v>Y</v>
          </cell>
          <cell r="G47">
            <v>1304</v>
          </cell>
          <cell r="H47">
            <v>150</v>
          </cell>
          <cell r="I47">
            <v>877</v>
          </cell>
          <cell r="J47">
            <v>0</v>
          </cell>
          <cell r="K47">
            <v>25</v>
          </cell>
          <cell r="L47">
            <v>0</v>
          </cell>
          <cell r="M47">
            <v>429.09826706711362</v>
          </cell>
          <cell r="N47" t="str">
            <v>Tbu-Wlg</v>
          </cell>
          <cell r="O47" t="str">
            <v>Pacific</v>
          </cell>
          <cell r="P47">
            <v>252</v>
          </cell>
          <cell r="Q47">
            <v>1</v>
          </cell>
          <cell r="R47" t="str">
            <v>Tbu-Wlg</v>
          </cell>
          <cell r="T47">
            <v>877</v>
          </cell>
          <cell r="U47">
            <v>252</v>
          </cell>
          <cell r="V47" t="e">
            <v>#N/A</v>
          </cell>
          <cell r="W47">
            <v>1129</v>
          </cell>
        </row>
        <row r="48">
          <cell r="A48" t="str">
            <v>nfTFpHnl</v>
          </cell>
          <cell r="B48" t="str">
            <v>nfTF</v>
          </cell>
          <cell r="C48" t="str">
            <v>pHnl</v>
          </cell>
          <cell r="D48" t="str">
            <v>Oce</v>
          </cell>
          <cell r="E48" t="str">
            <v>Int</v>
          </cell>
          <cell r="F48" t="str">
            <v>Y</v>
          </cell>
          <cell r="G48">
            <v>1083</v>
          </cell>
          <cell r="H48">
            <v>0</v>
          </cell>
          <cell r="I48">
            <v>0</v>
          </cell>
          <cell r="J48">
            <v>0</v>
          </cell>
          <cell r="K48">
            <v>0</v>
          </cell>
          <cell r="L48">
            <v>0</v>
          </cell>
          <cell r="M48">
            <v>112.54866147582563</v>
          </cell>
          <cell r="N48" t="str">
            <v>Tbu-Hnl</v>
          </cell>
          <cell r="O48" t="str">
            <v>America</v>
          </cell>
          <cell r="P48">
            <v>1083</v>
          </cell>
          <cell r="Q48">
            <v>1</v>
          </cell>
          <cell r="R48" t="str">
            <v>Hnl-Tbu</v>
          </cell>
          <cell r="S48" t="str">
            <v>update 11dec07</v>
          </cell>
          <cell r="T48">
            <v>0</v>
          </cell>
          <cell r="U48">
            <v>1083</v>
          </cell>
          <cell r="V48" t="e">
            <v>#N/A</v>
          </cell>
          <cell r="W48">
            <v>1083</v>
          </cell>
        </row>
        <row r="49">
          <cell r="A49" t="str">
            <v>nfTFysSY</v>
          </cell>
          <cell r="B49" t="str">
            <v>nfTF</v>
          </cell>
          <cell r="C49" t="str">
            <v>ysSY</v>
          </cell>
          <cell r="D49" t="str">
            <v>oce</v>
          </cell>
          <cell r="E49" t="str">
            <v>Int</v>
          </cell>
          <cell r="F49" t="str">
            <v>Y</v>
          </cell>
          <cell r="G49">
            <v>865</v>
          </cell>
          <cell r="H49">
            <v>0</v>
          </cell>
          <cell r="I49">
            <v>635</v>
          </cell>
          <cell r="J49">
            <v>0</v>
          </cell>
          <cell r="K49">
            <v>0</v>
          </cell>
          <cell r="L49">
            <v>0</v>
          </cell>
          <cell r="M49">
            <v>89.893436912824711</v>
          </cell>
          <cell r="N49" t="str">
            <v>Tbu-Syd</v>
          </cell>
          <cell r="O49" t="str">
            <v>Pacific</v>
          </cell>
          <cell r="P49">
            <v>230</v>
          </cell>
          <cell r="Q49">
            <v>1</v>
          </cell>
          <cell r="R49" t="str">
            <v>Syd-Tbu</v>
          </cell>
          <cell r="S49" t="str">
            <v>Update TS 11dec07</v>
          </cell>
          <cell r="T49">
            <v>699</v>
          </cell>
          <cell r="U49">
            <v>188</v>
          </cell>
          <cell r="V49">
            <v>865</v>
          </cell>
          <cell r="W49">
            <v>865</v>
          </cell>
        </row>
        <row r="50">
          <cell r="A50" t="str">
            <v>niUEncRG</v>
          </cell>
          <cell r="B50" t="str">
            <v>niUE</v>
          </cell>
          <cell r="C50" t="str">
            <v>ncRG</v>
          </cell>
          <cell r="D50" t="str">
            <v>Oce</v>
          </cell>
          <cell r="E50" t="str">
            <v>Int</v>
          </cell>
          <cell r="F50" t="str">
            <v>Y</v>
          </cell>
          <cell r="G50">
            <v>552</v>
          </cell>
          <cell r="H50">
            <v>0</v>
          </cell>
          <cell r="I50">
            <v>552</v>
          </cell>
          <cell r="J50">
            <v>0</v>
          </cell>
          <cell r="K50">
            <v>0</v>
          </cell>
          <cell r="L50">
            <v>0</v>
          </cell>
          <cell r="M50">
            <v>57.365522746681215</v>
          </cell>
          <cell r="N50" t="str">
            <v>Iue-Rar</v>
          </cell>
          <cell r="O50" t="str">
            <v>Pacific</v>
          </cell>
          <cell r="P50">
            <v>0</v>
          </cell>
          <cell r="Q50">
            <v>1</v>
          </cell>
          <cell r="R50" t="str">
            <v>Iue-Rar</v>
          </cell>
          <cell r="T50">
            <v>552</v>
          </cell>
          <cell r="V50" t="e">
            <v>#N/A</v>
          </cell>
          <cell r="W50">
            <v>552</v>
          </cell>
        </row>
        <row r="51">
          <cell r="A51" t="str">
            <v>niUEnsFA</v>
          </cell>
          <cell r="B51" t="str">
            <v>niUE</v>
          </cell>
          <cell r="C51" t="str">
            <v>nsFA</v>
          </cell>
          <cell r="D51" t="str">
            <v>Oce</v>
          </cell>
          <cell r="E51" t="str">
            <v>Int</v>
          </cell>
          <cell r="F51" t="str">
            <v>Y</v>
          </cell>
          <cell r="G51">
            <v>335</v>
          </cell>
          <cell r="H51">
            <v>0</v>
          </cell>
          <cell r="I51">
            <v>0</v>
          </cell>
          <cell r="J51">
            <v>0</v>
          </cell>
          <cell r="K51">
            <v>0</v>
          </cell>
          <cell r="L51">
            <v>0</v>
          </cell>
          <cell r="M51">
            <v>34.814221232134429</v>
          </cell>
          <cell r="N51" t="str">
            <v>Iue-Apw</v>
          </cell>
          <cell r="O51" t="str">
            <v>Pacific</v>
          </cell>
          <cell r="P51">
            <v>335</v>
          </cell>
          <cell r="Q51">
            <v>1</v>
          </cell>
          <cell r="R51" t="str">
            <v>Apw-Iue</v>
          </cell>
          <cell r="S51" t="str">
            <v>ok 27sep04</v>
          </cell>
          <cell r="T51">
            <v>0</v>
          </cell>
          <cell r="U51">
            <v>335</v>
          </cell>
          <cell r="V51" t="e">
            <v>#N/A</v>
          </cell>
          <cell r="W51">
            <v>335</v>
          </cell>
        </row>
        <row r="52">
          <cell r="A52" t="str">
            <v>niUEnzAA</v>
          </cell>
          <cell r="B52" t="str">
            <v>niUE</v>
          </cell>
          <cell r="C52" t="str">
            <v>nzAA</v>
          </cell>
          <cell r="D52" t="str">
            <v>Oce</v>
          </cell>
          <cell r="E52" t="str">
            <v>Int</v>
          </cell>
          <cell r="F52" t="str">
            <v>Y</v>
          </cell>
          <cell r="G52">
            <v>1338</v>
          </cell>
          <cell r="H52">
            <v>150</v>
          </cell>
          <cell r="I52">
            <v>992</v>
          </cell>
          <cell r="J52">
            <v>0</v>
          </cell>
          <cell r="K52">
            <v>25</v>
          </cell>
          <cell r="L52">
            <v>0</v>
          </cell>
          <cell r="M52">
            <v>432.6316507145541</v>
          </cell>
          <cell r="N52" t="str">
            <v>Iue-Akl</v>
          </cell>
          <cell r="O52" t="str">
            <v>Pacific</v>
          </cell>
          <cell r="P52">
            <v>171</v>
          </cell>
          <cell r="Q52">
            <v>1</v>
          </cell>
          <cell r="R52" t="str">
            <v>Akl-Iue</v>
          </cell>
          <cell r="S52" t="str">
            <v>Update TS 21may03</v>
          </cell>
          <cell r="T52">
            <v>992</v>
          </cell>
          <cell r="U52">
            <v>171</v>
          </cell>
          <cell r="V52" t="e">
            <v>#N/A</v>
          </cell>
          <cell r="W52">
            <v>1163</v>
          </cell>
        </row>
        <row r="53">
          <cell r="A53" t="str">
            <v>niUEnzWP</v>
          </cell>
          <cell r="B53" t="str">
            <v>niUE</v>
          </cell>
          <cell r="C53" t="str">
            <v>nzWP</v>
          </cell>
          <cell r="D53" t="str">
            <v>Oce</v>
          </cell>
          <cell r="E53" t="str">
            <v>Int</v>
          </cell>
          <cell r="F53" t="str">
            <v>Y</v>
          </cell>
          <cell r="G53">
            <v>1333</v>
          </cell>
          <cell r="H53">
            <v>150</v>
          </cell>
          <cell r="I53">
            <v>1002</v>
          </cell>
          <cell r="J53">
            <v>0</v>
          </cell>
          <cell r="K53">
            <v>10</v>
          </cell>
          <cell r="L53">
            <v>0</v>
          </cell>
          <cell r="M53">
            <v>433.6708811990955</v>
          </cell>
          <cell r="N53" t="str">
            <v>Iue-Whp</v>
          </cell>
          <cell r="O53" t="str">
            <v>Pacific</v>
          </cell>
          <cell r="P53">
            <v>171</v>
          </cell>
          <cell r="Q53">
            <v>1</v>
          </cell>
          <cell r="R53" t="str">
            <v>Iue-Whp</v>
          </cell>
          <cell r="S53" t="str">
            <v>Update TS 21may03</v>
          </cell>
          <cell r="T53">
            <v>1002</v>
          </cell>
          <cell r="U53">
            <v>171</v>
          </cell>
          <cell r="V53" t="e">
            <v>#N/A</v>
          </cell>
          <cell r="W53">
            <v>1173</v>
          </cell>
        </row>
        <row r="54">
          <cell r="A54" t="str">
            <v>nlWWntAA</v>
          </cell>
          <cell r="B54" t="str">
            <v>nlWW</v>
          </cell>
          <cell r="C54" t="str">
            <v>ntAA</v>
          </cell>
          <cell r="D54" t="str">
            <v>Oce</v>
          </cell>
          <cell r="E54" t="str">
            <v>Int</v>
          </cell>
          <cell r="F54" t="str">
            <v>Y</v>
          </cell>
          <cell r="G54">
            <v>1040</v>
          </cell>
          <cell r="H54">
            <v>0</v>
          </cell>
          <cell r="I54">
            <v>702</v>
          </cell>
          <cell r="J54">
            <v>0</v>
          </cell>
          <cell r="K54">
            <v>0</v>
          </cell>
          <cell r="L54">
            <v>0</v>
          </cell>
          <cell r="M54">
            <v>108.07997039229794</v>
          </cell>
          <cell r="N54" t="str">
            <v>Wls-Ppt</v>
          </cell>
          <cell r="O54" t="str">
            <v>Pacific</v>
          </cell>
          <cell r="P54">
            <v>338</v>
          </cell>
          <cell r="Q54">
            <v>1</v>
          </cell>
          <cell r="R54" t="str">
            <v>Ppt-Wls</v>
          </cell>
          <cell r="S54" t="str">
            <v>Update TS 21may03</v>
          </cell>
          <cell r="T54">
            <v>702</v>
          </cell>
          <cell r="U54">
            <v>338</v>
          </cell>
          <cell r="V54" t="e">
            <v>#N/A</v>
          </cell>
          <cell r="W54">
            <v>1040</v>
          </cell>
        </row>
        <row r="55">
          <cell r="A55" t="str">
            <v>nsFAklAX</v>
          </cell>
          <cell r="B55" t="str">
            <v>nsFA</v>
          </cell>
          <cell r="C55" t="str">
            <v>klAX</v>
          </cell>
          <cell r="D55" t="str">
            <v>Oce</v>
          </cell>
          <cell r="E55" t="str">
            <v>Int</v>
          </cell>
          <cell r="F55" t="str">
            <v>Y</v>
          </cell>
          <cell r="G55">
            <v>773</v>
          </cell>
          <cell r="H55">
            <v>0</v>
          </cell>
          <cell r="I55">
            <v>0</v>
          </cell>
          <cell r="J55">
            <v>0</v>
          </cell>
          <cell r="K55">
            <v>0</v>
          </cell>
          <cell r="L55">
            <v>0</v>
          </cell>
          <cell r="M55">
            <v>80.332516455044512</v>
          </cell>
          <cell r="N55" t="str">
            <v>Apw-Lax</v>
          </cell>
          <cell r="O55" t="str">
            <v>America</v>
          </cell>
          <cell r="P55">
            <v>773</v>
          </cell>
          <cell r="Q55">
            <v>1</v>
          </cell>
          <cell r="R55" t="str">
            <v>Apw-Lax</v>
          </cell>
          <cell r="S55" t="str">
            <v>Use WW-Oce 17Jan08</v>
          </cell>
          <cell r="T55">
            <v>0</v>
          </cell>
          <cell r="U55">
            <v>712</v>
          </cell>
          <cell r="V55">
            <v>773</v>
          </cell>
          <cell r="W55">
            <v>773</v>
          </cell>
        </row>
        <row r="56">
          <cell r="A56" t="str">
            <v>nsFAncRG</v>
          </cell>
          <cell r="B56" t="str">
            <v>nsFA</v>
          </cell>
          <cell r="C56" t="str">
            <v>ncRG</v>
          </cell>
          <cell r="D56" t="str">
            <v>Oce</v>
          </cell>
          <cell r="E56" t="str">
            <v>Int</v>
          </cell>
          <cell r="F56" t="str">
            <v>Y</v>
          </cell>
          <cell r="G56">
            <v>744</v>
          </cell>
          <cell r="H56">
            <v>0</v>
          </cell>
          <cell r="I56">
            <v>644</v>
          </cell>
          <cell r="J56">
            <v>0</v>
          </cell>
          <cell r="K56">
            <v>0</v>
          </cell>
          <cell r="L56">
            <v>0</v>
          </cell>
          <cell r="M56">
            <v>77.318748049874671</v>
          </cell>
          <cell r="N56" t="str">
            <v>Apw-Rar</v>
          </cell>
          <cell r="O56" t="str">
            <v>Pacific</v>
          </cell>
          <cell r="P56">
            <v>100</v>
          </cell>
          <cell r="Q56">
            <v>1</v>
          </cell>
          <cell r="R56" t="str">
            <v>Apw-Rar</v>
          </cell>
          <cell r="T56">
            <v>644</v>
          </cell>
          <cell r="U56">
            <v>100</v>
          </cell>
          <cell r="V56" t="e">
            <v>#N/A</v>
          </cell>
          <cell r="W56">
            <v>744</v>
          </cell>
        </row>
        <row r="57">
          <cell r="A57" t="str">
            <v>nsFAnfFN</v>
          </cell>
          <cell r="B57" t="str">
            <v>nsFA</v>
          </cell>
          <cell r="C57" t="str">
            <v>nfFN</v>
          </cell>
          <cell r="D57" t="str">
            <v>Oce</v>
          </cell>
          <cell r="E57" t="str">
            <v>Int</v>
          </cell>
          <cell r="F57" t="str">
            <v>Y</v>
          </cell>
          <cell r="G57">
            <v>220</v>
          </cell>
          <cell r="H57">
            <v>0</v>
          </cell>
          <cell r="I57">
            <v>220</v>
          </cell>
          <cell r="J57">
            <v>0</v>
          </cell>
          <cell r="K57">
            <v>0</v>
          </cell>
          <cell r="L57">
            <v>0</v>
          </cell>
          <cell r="M57">
            <v>22.863070659909177</v>
          </cell>
          <cell r="N57" t="str">
            <v>Apw-Nan</v>
          </cell>
          <cell r="O57" t="str">
            <v>Pacific</v>
          </cell>
          <cell r="P57">
            <v>0</v>
          </cell>
          <cell r="Q57">
            <v>1</v>
          </cell>
          <cell r="R57" t="str">
            <v>Apw-Nan</v>
          </cell>
          <cell r="S57" t="str">
            <v>Update TS 21may03</v>
          </cell>
          <cell r="T57">
            <v>220</v>
          </cell>
          <cell r="U57">
            <v>0</v>
          </cell>
          <cell r="V57" t="e">
            <v>#N/A</v>
          </cell>
          <cell r="W57">
            <v>220</v>
          </cell>
        </row>
        <row r="58">
          <cell r="A58" t="str">
            <v>nsFAnfTF</v>
          </cell>
          <cell r="B58" t="str">
            <v>nsFA</v>
          </cell>
          <cell r="C58" t="str">
            <v>nfTF</v>
          </cell>
          <cell r="D58" t="str">
            <v>Oce</v>
          </cell>
          <cell r="E58" t="str">
            <v>Int</v>
          </cell>
          <cell r="F58" t="str">
            <v>Y</v>
          </cell>
          <cell r="G58">
            <v>405</v>
          </cell>
          <cell r="H58">
            <v>0</v>
          </cell>
          <cell r="I58">
            <v>0</v>
          </cell>
          <cell r="J58">
            <v>0</v>
          </cell>
          <cell r="K58">
            <v>0</v>
          </cell>
          <cell r="L58">
            <v>0</v>
          </cell>
          <cell r="M58">
            <v>42.088834623923709</v>
          </cell>
          <cell r="N58" t="str">
            <v>Apw-Tbu</v>
          </cell>
          <cell r="O58" t="str">
            <v>Pacific</v>
          </cell>
          <cell r="P58">
            <v>405</v>
          </cell>
          <cell r="Q58">
            <v>1</v>
          </cell>
          <cell r="R58" t="str">
            <v>Apw-Tbu</v>
          </cell>
          <cell r="S58" t="str">
            <v>Update TS 21may03</v>
          </cell>
          <cell r="T58">
            <v>478</v>
          </cell>
          <cell r="U58">
            <v>0</v>
          </cell>
          <cell r="V58">
            <v>405</v>
          </cell>
          <cell r="W58">
            <v>405</v>
          </cell>
        </row>
        <row r="59">
          <cell r="A59" t="str">
            <v>nsFAniUE</v>
          </cell>
          <cell r="B59" t="str">
            <v>nsFA</v>
          </cell>
          <cell r="C59" t="str">
            <v>niUE</v>
          </cell>
          <cell r="D59" t="str">
            <v>Oce</v>
          </cell>
          <cell r="E59" t="str">
            <v>Int</v>
          </cell>
          <cell r="F59" t="str">
            <v>Y</v>
          </cell>
          <cell r="G59">
            <v>335</v>
          </cell>
          <cell r="H59">
            <v>0</v>
          </cell>
          <cell r="I59">
            <v>0</v>
          </cell>
          <cell r="J59">
            <v>0</v>
          </cell>
          <cell r="K59">
            <v>0</v>
          </cell>
          <cell r="L59">
            <v>0</v>
          </cell>
          <cell r="M59">
            <v>34.814221232134429</v>
          </cell>
          <cell r="N59" t="str">
            <v>Apw-Iue</v>
          </cell>
          <cell r="O59" t="str">
            <v>Pacific</v>
          </cell>
          <cell r="P59">
            <v>335</v>
          </cell>
          <cell r="Q59">
            <v>1</v>
          </cell>
          <cell r="R59" t="str">
            <v>Apw-Iue</v>
          </cell>
          <cell r="S59" t="str">
            <v>ok 27sep04</v>
          </cell>
          <cell r="T59">
            <v>0</v>
          </cell>
          <cell r="U59">
            <v>335</v>
          </cell>
          <cell r="V59" t="e">
            <v>#N/A</v>
          </cell>
          <cell r="W59">
            <v>335</v>
          </cell>
        </row>
        <row r="60">
          <cell r="A60" t="str">
            <v>nsFAntAA</v>
          </cell>
          <cell r="B60" t="str">
            <v>nsFA</v>
          </cell>
          <cell r="C60" t="str">
            <v>ntAA</v>
          </cell>
          <cell r="D60" t="str">
            <v>Oce</v>
          </cell>
          <cell r="E60" t="str">
            <v>Int</v>
          </cell>
          <cell r="F60" t="str">
            <v>Y</v>
          </cell>
          <cell r="G60">
            <v>881</v>
          </cell>
          <cell r="H60">
            <v>0</v>
          </cell>
          <cell r="I60">
            <v>702</v>
          </cell>
          <cell r="J60">
            <v>0</v>
          </cell>
          <cell r="K60">
            <v>0</v>
          </cell>
          <cell r="L60">
            <v>0</v>
          </cell>
          <cell r="M60">
            <v>91.556205688090841</v>
          </cell>
          <cell r="N60" t="str">
            <v>Apw-Ppt</v>
          </cell>
          <cell r="O60" t="str">
            <v>Pacific</v>
          </cell>
          <cell r="P60">
            <v>179</v>
          </cell>
          <cell r="Q60">
            <v>1</v>
          </cell>
          <cell r="R60" t="str">
            <v>Apw-Ppt</v>
          </cell>
          <cell r="S60" t="str">
            <v>Update TS 21may03</v>
          </cell>
          <cell r="T60">
            <v>702</v>
          </cell>
          <cell r="U60">
            <v>179</v>
          </cell>
          <cell r="V60" t="e">
            <v>#N/A</v>
          </cell>
          <cell r="W60">
            <v>881</v>
          </cell>
        </row>
        <row r="61">
          <cell r="A61" t="str">
            <v>nsFAnzAA</v>
          </cell>
          <cell r="B61" t="str">
            <v>nsFA</v>
          </cell>
          <cell r="C61" t="str">
            <v>nzAA</v>
          </cell>
          <cell r="D61" t="str">
            <v>Oce</v>
          </cell>
          <cell r="E61" t="str">
            <v>Int</v>
          </cell>
          <cell r="F61" t="str">
            <v>Y</v>
          </cell>
          <cell r="G61">
            <v>1558</v>
          </cell>
          <cell r="H61">
            <v>150</v>
          </cell>
          <cell r="I61">
            <v>605</v>
          </cell>
          <cell r="J61">
            <v>0</v>
          </cell>
          <cell r="K61">
            <v>25</v>
          </cell>
          <cell r="L61">
            <v>0</v>
          </cell>
          <cell r="M61">
            <v>455.49472137446332</v>
          </cell>
          <cell r="N61" t="str">
            <v>Apw-Akl</v>
          </cell>
          <cell r="O61" t="str">
            <v>Pacific</v>
          </cell>
          <cell r="P61">
            <v>778</v>
          </cell>
          <cell r="Q61">
            <v>1</v>
          </cell>
          <cell r="R61" t="str">
            <v>Akl-Apw</v>
          </cell>
          <cell r="S61" t="str">
            <v>Use WW-Oce 17Jan08</v>
          </cell>
          <cell r="T61">
            <v>650</v>
          </cell>
          <cell r="U61">
            <v>630</v>
          </cell>
          <cell r="V61">
            <v>1383</v>
          </cell>
          <cell r="W61">
            <v>1383</v>
          </cell>
        </row>
        <row r="62">
          <cell r="A62" t="str">
            <v>nsFAnzCH</v>
          </cell>
          <cell r="B62" t="str">
            <v>nsFA</v>
          </cell>
          <cell r="C62" t="str">
            <v>nzCH</v>
          </cell>
          <cell r="D62" t="str">
            <v>Mtr</v>
          </cell>
          <cell r="E62" t="str">
            <v>Int</v>
          </cell>
          <cell r="F62" t="str">
            <v>Y</v>
          </cell>
          <cell r="G62">
            <v>1943</v>
          </cell>
          <cell r="H62">
            <v>150</v>
          </cell>
          <cell r="I62">
            <v>1038</v>
          </cell>
          <cell r="J62">
            <v>0</v>
          </cell>
          <cell r="K62">
            <v>25</v>
          </cell>
          <cell r="L62">
            <v>0</v>
          </cell>
          <cell r="M62">
            <v>495.50509502930447</v>
          </cell>
          <cell r="N62" t="str">
            <v>Apw-Chc</v>
          </cell>
          <cell r="O62" t="str">
            <v>Pacific</v>
          </cell>
          <cell r="P62">
            <v>730</v>
          </cell>
          <cell r="Q62">
            <v>1</v>
          </cell>
          <cell r="R62" t="str">
            <v>Apw-Chc</v>
          </cell>
          <cell r="S62" t="str">
            <v>Update TS 21may03</v>
          </cell>
          <cell r="T62">
            <v>1038</v>
          </cell>
          <cell r="U62">
            <v>730</v>
          </cell>
          <cell r="V62" t="e">
            <v>#N/A</v>
          </cell>
          <cell r="W62">
            <v>1768</v>
          </cell>
        </row>
        <row r="63">
          <cell r="A63" t="str">
            <v>nsFAnzWN</v>
          </cell>
          <cell r="B63" t="str">
            <v>nsFA</v>
          </cell>
          <cell r="C63" t="str">
            <v>nzWN</v>
          </cell>
          <cell r="D63" t="str">
            <v>Mtr</v>
          </cell>
          <cell r="E63" t="str">
            <v>Int</v>
          </cell>
          <cell r="F63" t="str">
            <v>Y</v>
          </cell>
          <cell r="G63">
            <v>1782</v>
          </cell>
          <cell r="H63">
            <v>150</v>
          </cell>
          <cell r="I63">
            <v>877</v>
          </cell>
          <cell r="J63">
            <v>0</v>
          </cell>
          <cell r="K63">
            <v>25</v>
          </cell>
          <cell r="L63">
            <v>0</v>
          </cell>
          <cell r="M63">
            <v>478.77348422818903</v>
          </cell>
          <cell r="N63" t="str">
            <v>Apw-Wlg</v>
          </cell>
          <cell r="O63" t="str">
            <v>Pacific</v>
          </cell>
          <cell r="P63">
            <v>730</v>
          </cell>
          <cell r="Q63">
            <v>1</v>
          </cell>
          <cell r="R63" t="str">
            <v>Apw-Wlg</v>
          </cell>
          <cell r="S63" t="str">
            <v>Add Tonga 4sep02</v>
          </cell>
          <cell r="T63">
            <v>877</v>
          </cell>
          <cell r="U63">
            <v>730</v>
          </cell>
          <cell r="V63" t="e">
            <v>#N/A</v>
          </cell>
          <cell r="W63">
            <v>1607</v>
          </cell>
        </row>
        <row r="64">
          <cell r="A64" t="str">
            <v>nsFAphNL</v>
          </cell>
          <cell r="B64" t="str">
            <v>nsFA</v>
          </cell>
          <cell r="C64" t="str">
            <v>phNL</v>
          </cell>
          <cell r="D64" t="str">
            <v>Oce</v>
          </cell>
          <cell r="E64" t="str">
            <v>Int</v>
          </cell>
          <cell r="F64" t="str">
            <v>Y</v>
          </cell>
          <cell r="G64">
            <v>558</v>
          </cell>
          <cell r="H64">
            <v>0</v>
          </cell>
          <cell r="I64">
            <v>0</v>
          </cell>
          <cell r="J64">
            <v>0</v>
          </cell>
          <cell r="K64">
            <v>0</v>
          </cell>
          <cell r="L64">
            <v>0</v>
          </cell>
          <cell r="M64">
            <v>57.98906103740601</v>
          </cell>
          <cell r="N64" t="str">
            <v>Apw-Hnl</v>
          </cell>
          <cell r="O64" t="str">
            <v>America</v>
          </cell>
          <cell r="P64">
            <v>558</v>
          </cell>
          <cell r="Q64">
            <v>1</v>
          </cell>
          <cell r="R64" t="str">
            <v>Apw-Hnl</v>
          </cell>
          <cell r="S64" t="str">
            <v>5sep02 WW new route</v>
          </cell>
          <cell r="T64">
            <v>0</v>
          </cell>
          <cell r="U64">
            <v>558</v>
          </cell>
          <cell r="V64" t="e">
            <v>#N/A</v>
          </cell>
          <cell r="W64">
            <v>558</v>
          </cell>
        </row>
        <row r="65">
          <cell r="A65" t="str">
            <v>nsFAysSY</v>
          </cell>
          <cell r="B65" t="str">
            <v>nsFA</v>
          </cell>
          <cell r="C65" t="str">
            <v>ysSY</v>
          </cell>
          <cell r="D65" t="str">
            <v>oce</v>
          </cell>
          <cell r="E65" t="str">
            <v>Int</v>
          </cell>
          <cell r="F65" t="str">
            <v>Y</v>
          </cell>
          <cell r="G65">
            <v>575</v>
          </cell>
          <cell r="H65">
            <v>0</v>
          </cell>
          <cell r="I65">
            <v>88</v>
          </cell>
          <cell r="J65">
            <v>0</v>
          </cell>
          <cell r="K65">
            <v>0</v>
          </cell>
          <cell r="L65">
            <v>0</v>
          </cell>
          <cell r="M65">
            <v>59.755752861126261</v>
          </cell>
          <cell r="N65" t="str">
            <v>Apw-Syd</v>
          </cell>
          <cell r="O65" t="str">
            <v>Pacific</v>
          </cell>
          <cell r="P65">
            <v>487</v>
          </cell>
          <cell r="Q65">
            <v>1</v>
          </cell>
          <cell r="R65" t="str">
            <v>Apw-Syd</v>
          </cell>
          <cell r="S65" t="str">
            <v>Update TS 11dec07</v>
          </cell>
          <cell r="T65">
            <v>695</v>
          </cell>
          <cell r="U65">
            <v>400</v>
          </cell>
          <cell r="V65">
            <v>575</v>
          </cell>
          <cell r="W65">
            <v>575</v>
          </cell>
        </row>
        <row r="66">
          <cell r="A66" t="str">
            <v>nsFAybBn</v>
          </cell>
          <cell r="B66" t="str">
            <v>nsFA</v>
          </cell>
          <cell r="C66" t="str">
            <v>ybBn</v>
          </cell>
          <cell r="D66" t="str">
            <v>oce</v>
          </cell>
          <cell r="E66" t="str">
            <v>Int</v>
          </cell>
          <cell r="F66" t="str">
            <v>Y</v>
          </cell>
          <cell r="G66">
            <v>1095</v>
          </cell>
          <cell r="H66">
            <v>0</v>
          </cell>
          <cell r="I66">
            <v>695</v>
          </cell>
          <cell r="J66">
            <v>0</v>
          </cell>
          <cell r="K66">
            <v>0</v>
          </cell>
          <cell r="L66">
            <v>0</v>
          </cell>
          <cell r="M66">
            <v>113.79573805727522</v>
          </cell>
          <cell r="N66" t="str">
            <v>Apw-Bne</v>
          </cell>
          <cell r="O66" t="str">
            <v>Pacific</v>
          </cell>
          <cell r="P66">
            <v>400</v>
          </cell>
          <cell r="Q66">
            <v>1</v>
          </cell>
          <cell r="R66" t="str">
            <v>Apw-Bne</v>
          </cell>
          <cell r="S66" t="str">
            <v>add 25feb09</v>
          </cell>
          <cell r="T66">
            <v>695</v>
          </cell>
          <cell r="U66">
            <v>400</v>
          </cell>
          <cell r="V66" t="e">
            <v>#N/A</v>
          </cell>
          <cell r="W66">
            <v>1095</v>
          </cell>
        </row>
        <row r="67">
          <cell r="A67" t="str">
            <v>ybbnnsFA</v>
          </cell>
          <cell r="B67" t="str">
            <v>ybbn</v>
          </cell>
          <cell r="C67" t="str">
            <v>nsFA</v>
          </cell>
          <cell r="D67" t="str">
            <v>oce</v>
          </cell>
          <cell r="E67" t="str">
            <v>Int</v>
          </cell>
          <cell r="F67" t="str">
            <v>Y</v>
          </cell>
          <cell r="G67">
            <v>1095</v>
          </cell>
          <cell r="H67">
            <v>0</v>
          </cell>
          <cell r="I67">
            <v>695</v>
          </cell>
          <cell r="J67">
            <v>0</v>
          </cell>
          <cell r="K67">
            <v>0</v>
          </cell>
          <cell r="L67">
            <v>0</v>
          </cell>
          <cell r="M67">
            <v>113.79573805727522</v>
          </cell>
          <cell r="N67" t="str">
            <v>Bne-Apw</v>
          </cell>
          <cell r="O67" t="str">
            <v>Pacific</v>
          </cell>
          <cell r="P67">
            <v>400</v>
          </cell>
          <cell r="Q67">
            <v>1</v>
          </cell>
          <cell r="R67" t="str">
            <v>Apw-Bne</v>
          </cell>
          <cell r="S67" t="str">
            <v>add 25feb09</v>
          </cell>
          <cell r="T67">
            <v>695</v>
          </cell>
          <cell r="U67">
            <v>400</v>
          </cell>
          <cell r="V67" t="e">
            <v>#N/A</v>
          </cell>
          <cell r="W67">
            <v>1095</v>
          </cell>
        </row>
        <row r="68">
          <cell r="A68" t="str">
            <v>nsTUncRG</v>
          </cell>
          <cell r="B68" t="str">
            <v>nsTU</v>
          </cell>
          <cell r="C68" t="str">
            <v>ncRG</v>
          </cell>
          <cell r="D68" t="str">
            <v>Oce</v>
          </cell>
          <cell r="E68" t="str">
            <v>Int</v>
          </cell>
          <cell r="F68" t="str">
            <v>Y</v>
          </cell>
          <cell r="G68">
            <v>644</v>
          </cell>
          <cell r="H68">
            <v>0</v>
          </cell>
          <cell r="I68">
            <v>644</v>
          </cell>
          <cell r="J68">
            <v>0</v>
          </cell>
          <cell r="K68">
            <v>0</v>
          </cell>
          <cell r="L68">
            <v>0</v>
          </cell>
          <cell r="M68">
            <v>66.926443204461407</v>
          </cell>
          <cell r="N68" t="str">
            <v>Ppg-Rar</v>
          </cell>
          <cell r="O68" t="str">
            <v>Pacific</v>
          </cell>
          <cell r="P68">
            <v>0</v>
          </cell>
          <cell r="Q68">
            <v>1</v>
          </cell>
          <cell r="R68" t="str">
            <v>Ppg-Rar</v>
          </cell>
          <cell r="T68">
            <v>644</v>
          </cell>
          <cell r="V68" t="e">
            <v>#N/A</v>
          </cell>
          <cell r="W68">
            <v>644</v>
          </cell>
        </row>
        <row r="69">
          <cell r="A69" t="str">
            <v>nsTUnzAA</v>
          </cell>
          <cell r="B69" t="str">
            <v>nsTU</v>
          </cell>
          <cell r="C69" t="str">
            <v>nzAA</v>
          </cell>
          <cell r="D69" t="str">
            <v>Oce</v>
          </cell>
          <cell r="E69" t="str">
            <v>Int</v>
          </cell>
          <cell r="F69" t="str">
            <v>Y</v>
          </cell>
          <cell r="G69">
            <v>1560</v>
          </cell>
          <cell r="H69">
            <v>150</v>
          </cell>
          <cell r="I69">
            <v>650</v>
          </cell>
          <cell r="J69">
            <v>0</v>
          </cell>
          <cell r="K69">
            <v>25</v>
          </cell>
          <cell r="L69">
            <v>0</v>
          </cell>
          <cell r="M69">
            <v>455.70256747137165</v>
          </cell>
          <cell r="N69" t="str">
            <v>Ppg-Akl</v>
          </cell>
          <cell r="O69" t="str">
            <v>Pacific</v>
          </cell>
          <cell r="P69">
            <v>735</v>
          </cell>
          <cell r="Q69">
            <v>1</v>
          </cell>
          <cell r="R69" t="str">
            <v>Akl-Ppg</v>
          </cell>
          <cell r="S69" t="str">
            <v>Update TS 21may03</v>
          </cell>
          <cell r="T69">
            <v>650</v>
          </cell>
          <cell r="U69">
            <v>735</v>
          </cell>
          <cell r="V69" t="e">
            <v>#N/A</v>
          </cell>
          <cell r="W69">
            <v>1385</v>
          </cell>
        </row>
        <row r="70">
          <cell r="A70" t="str">
            <v>nsTUnzCH</v>
          </cell>
          <cell r="B70" t="str">
            <v>nsTU</v>
          </cell>
          <cell r="C70" t="str">
            <v>nzCH</v>
          </cell>
          <cell r="D70" t="str">
            <v>Mtr</v>
          </cell>
          <cell r="E70" t="str">
            <v>Int</v>
          </cell>
          <cell r="F70" t="str">
            <v>Y</v>
          </cell>
          <cell r="G70">
            <v>1943</v>
          </cell>
          <cell r="H70">
            <v>150</v>
          </cell>
          <cell r="I70">
            <v>1033</v>
          </cell>
          <cell r="J70">
            <v>0</v>
          </cell>
          <cell r="K70">
            <v>25</v>
          </cell>
          <cell r="L70">
            <v>0</v>
          </cell>
          <cell r="M70">
            <v>495.50509502930447</v>
          </cell>
          <cell r="N70" t="str">
            <v>Ppg-Chc</v>
          </cell>
          <cell r="O70" t="str">
            <v>Pacific</v>
          </cell>
          <cell r="P70">
            <v>735</v>
          </cell>
          <cell r="Q70">
            <v>1</v>
          </cell>
          <cell r="R70" t="str">
            <v>Chc-Ppg</v>
          </cell>
          <cell r="S70" t="str">
            <v>Update TS 21may03</v>
          </cell>
          <cell r="T70">
            <v>1033</v>
          </cell>
          <cell r="U70">
            <v>735</v>
          </cell>
          <cell r="V70" t="e">
            <v>#N/A</v>
          </cell>
          <cell r="W70">
            <v>1768</v>
          </cell>
        </row>
        <row r="71">
          <cell r="A71" t="str">
            <v>nsTUnzOH</v>
          </cell>
          <cell r="B71" t="str">
            <v>nsTU</v>
          </cell>
          <cell r="C71" t="str">
            <v>nzOH</v>
          </cell>
          <cell r="D71" t="str">
            <v>Oce</v>
          </cell>
          <cell r="E71" t="str">
            <v>Int</v>
          </cell>
          <cell r="F71" t="str">
            <v>Y</v>
          </cell>
          <cell r="G71">
            <v>1709</v>
          </cell>
          <cell r="H71">
            <v>150</v>
          </cell>
          <cell r="I71">
            <v>799</v>
          </cell>
          <cell r="J71">
            <v>0</v>
          </cell>
          <cell r="K71">
            <v>25</v>
          </cell>
          <cell r="L71">
            <v>0</v>
          </cell>
          <cell r="M71">
            <v>471.1871016910373</v>
          </cell>
          <cell r="N71" t="str">
            <v>Ppg-Oha</v>
          </cell>
          <cell r="O71" t="str">
            <v>Pacific</v>
          </cell>
          <cell r="P71">
            <v>735</v>
          </cell>
          <cell r="Q71">
            <v>1</v>
          </cell>
          <cell r="R71" t="str">
            <v>Oha-Ppg</v>
          </cell>
          <cell r="S71" t="str">
            <v>Update TS 21may03</v>
          </cell>
          <cell r="T71">
            <v>799</v>
          </cell>
          <cell r="U71">
            <v>735</v>
          </cell>
          <cell r="V71" t="e">
            <v>#N/A</v>
          </cell>
          <cell r="W71">
            <v>1534</v>
          </cell>
        </row>
        <row r="72">
          <cell r="A72" t="str">
            <v>nsTUphNL</v>
          </cell>
          <cell r="B72" t="str">
            <v>nsTU</v>
          </cell>
          <cell r="C72" t="str">
            <v>phNL</v>
          </cell>
          <cell r="D72" t="str">
            <v>Oce</v>
          </cell>
          <cell r="E72" t="str">
            <v>Int</v>
          </cell>
          <cell r="F72" t="str">
            <v>Y</v>
          </cell>
          <cell r="G72">
            <v>598</v>
          </cell>
          <cell r="H72">
            <v>0</v>
          </cell>
          <cell r="I72">
            <v>0</v>
          </cell>
          <cell r="J72">
            <v>0</v>
          </cell>
          <cell r="K72">
            <v>0</v>
          </cell>
          <cell r="L72">
            <v>0</v>
          </cell>
          <cell r="M72">
            <v>62.145982975571307</v>
          </cell>
          <cell r="N72" t="str">
            <v>Ppg-Hnl</v>
          </cell>
          <cell r="O72" t="str">
            <v>America</v>
          </cell>
          <cell r="P72">
            <v>598</v>
          </cell>
          <cell r="Q72">
            <v>1</v>
          </cell>
          <cell r="R72" t="str">
            <v>Hnl-Ppg</v>
          </cell>
          <cell r="S72" t="str">
            <v>Use WW-Oce 17Jan08</v>
          </cell>
          <cell r="T72">
            <v>498</v>
          </cell>
          <cell r="U72">
            <v>0</v>
          </cell>
          <cell r="V72">
            <v>598</v>
          </cell>
          <cell r="W72">
            <v>598</v>
          </cell>
        </row>
        <row r="73">
          <cell r="A73" t="str">
            <v>nsTUymML</v>
          </cell>
          <cell r="B73" t="str">
            <v>nsTU</v>
          </cell>
          <cell r="C73" t="str">
            <v>ymML</v>
          </cell>
          <cell r="D73" t="str">
            <v>Oce</v>
          </cell>
          <cell r="E73" t="str">
            <v>Int</v>
          </cell>
          <cell r="F73" t="str">
            <v>Y</v>
          </cell>
          <cell r="G73">
            <v>1226</v>
          </cell>
          <cell r="H73">
            <v>0</v>
          </cell>
          <cell r="I73">
            <v>699</v>
          </cell>
          <cell r="J73">
            <v>0</v>
          </cell>
          <cell r="K73">
            <v>0</v>
          </cell>
          <cell r="L73">
            <v>0</v>
          </cell>
          <cell r="M73">
            <v>127.40965740476659</v>
          </cell>
          <cell r="N73" t="str">
            <v>Ppg-Mel</v>
          </cell>
          <cell r="O73" t="str">
            <v>Pacific</v>
          </cell>
          <cell r="P73">
            <v>527</v>
          </cell>
          <cell r="Q73">
            <v>1</v>
          </cell>
          <cell r="R73" t="str">
            <v>Mel-Ppg</v>
          </cell>
          <cell r="S73" t="str">
            <v>Update TS 21may03</v>
          </cell>
          <cell r="T73">
            <v>699</v>
          </cell>
          <cell r="U73">
            <v>527</v>
          </cell>
          <cell r="V73" t="e">
            <v>#N/A</v>
          </cell>
          <cell r="W73">
            <v>1226</v>
          </cell>
        </row>
        <row r="74">
          <cell r="A74" t="str">
            <v>nsTUysRI</v>
          </cell>
          <cell r="B74" t="str">
            <v>nsTU</v>
          </cell>
          <cell r="C74" t="str">
            <v>ysRI</v>
          </cell>
          <cell r="D74" t="str">
            <v>oce</v>
          </cell>
          <cell r="E74" t="str">
            <v>Int</v>
          </cell>
          <cell r="F74" t="str">
            <v>Y</v>
          </cell>
          <cell r="G74">
            <v>1099</v>
          </cell>
          <cell r="H74">
            <v>0</v>
          </cell>
          <cell r="I74">
            <v>574</v>
          </cell>
          <cell r="J74">
            <v>0</v>
          </cell>
          <cell r="K74">
            <v>0</v>
          </cell>
          <cell r="L74">
            <v>0</v>
          </cell>
          <cell r="M74">
            <v>114.21143025109177</v>
          </cell>
          <cell r="N74" t="str">
            <v>Ppg-Rcm</v>
          </cell>
          <cell r="O74" t="str">
            <v>Pacific</v>
          </cell>
          <cell r="P74">
            <v>525</v>
          </cell>
          <cell r="Q74">
            <v>1</v>
          </cell>
          <cell r="R74" t="str">
            <v>Ppg-Rcm</v>
          </cell>
          <cell r="S74" t="str">
            <v>Update TS 21may03</v>
          </cell>
          <cell r="T74">
            <v>699</v>
          </cell>
          <cell r="U74">
            <v>527</v>
          </cell>
          <cell r="V74">
            <v>1099</v>
          </cell>
          <cell r="W74">
            <v>1099</v>
          </cell>
        </row>
        <row r="75">
          <cell r="A75" t="str">
            <v>nsTUysSY</v>
          </cell>
          <cell r="B75" t="str">
            <v>nsTU</v>
          </cell>
          <cell r="C75" t="str">
            <v>ysSY</v>
          </cell>
          <cell r="D75" t="str">
            <v>oce</v>
          </cell>
          <cell r="E75" t="str">
            <v>Int</v>
          </cell>
          <cell r="F75" t="str">
            <v>Y</v>
          </cell>
          <cell r="G75">
            <v>1226</v>
          </cell>
          <cell r="H75">
            <v>0</v>
          </cell>
          <cell r="I75">
            <v>699</v>
          </cell>
          <cell r="J75">
            <v>0</v>
          </cell>
          <cell r="K75">
            <v>0</v>
          </cell>
          <cell r="L75">
            <v>0</v>
          </cell>
          <cell r="M75">
            <v>127.40965740476659</v>
          </cell>
          <cell r="N75" t="str">
            <v>Ppg-Syd</v>
          </cell>
          <cell r="O75" t="str">
            <v>Pacific</v>
          </cell>
          <cell r="P75">
            <v>527</v>
          </cell>
          <cell r="Q75">
            <v>1</v>
          </cell>
          <cell r="R75" t="str">
            <v>Ppg-Syd</v>
          </cell>
          <cell r="S75" t="str">
            <v>Update TS 21may03</v>
          </cell>
          <cell r="T75">
            <v>699</v>
          </cell>
          <cell r="U75">
            <v>527</v>
          </cell>
          <cell r="V75" t="e">
            <v>#N/A</v>
          </cell>
          <cell r="W75">
            <v>1226</v>
          </cell>
        </row>
        <row r="76">
          <cell r="A76" t="str">
            <v>ntAAncRG</v>
          </cell>
          <cell r="B76" t="str">
            <v>ntAA</v>
          </cell>
          <cell r="C76" t="str">
            <v>ncRG</v>
          </cell>
          <cell r="D76" t="str">
            <v>Oce</v>
          </cell>
          <cell r="E76" t="str">
            <v>Int</v>
          </cell>
          <cell r="F76" t="str">
            <v>Y</v>
          </cell>
          <cell r="G76">
            <v>166</v>
          </cell>
          <cell r="H76">
            <v>0</v>
          </cell>
          <cell r="I76">
            <v>166</v>
          </cell>
          <cell r="J76">
            <v>0</v>
          </cell>
          <cell r="K76">
            <v>0</v>
          </cell>
          <cell r="L76">
            <v>0</v>
          </cell>
          <cell r="M76">
            <v>17.251226043386016</v>
          </cell>
          <cell r="N76" t="str">
            <v>Ppt-Rar</v>
          </cell>
          <cell r="O76" t="str">
            <v>Pacific</v>
          </cell>
          <cell r="P76">
            <v>0</v>
          </cell>
          <cell r="Q76">
            <v>1</v>
          </cell>
          <cell r="R76" t="str">
            <v>Ppt-Rar</v>
          </cell>
          <cell r="T76">
            <v>166</v>
          </cell>
          <cell r="V76" t="e">
            <v>#N/A</v>
          </cell>
          <cell r="W76">
            <v>166</v>
          </cell>
        </row>
        <row r="77">
          <cell r="A77" t="str">
            <v>ntAAnfFN</v>
          </cell>
          <cell r="B77" t="str">
            <v>ntAA</v>
          </cell>
          <cell r="C77" t="str">
            <v>nfFN</v>
          </cell>
          <cell r="D77" t="str">
            <v>Oce</v>
          </cell>
          <cell r="E77" t="str">
            <v>Int</v>
          </cell>
          <cell r="F77" t="str">
            <v>Y</v>
          </cell>
          <cell r="G77">
            <v>1125</v>
          </cell>
          <cell r="H77">
            <v>0</v>
          </cell>
          <cell r="I77">
            <v>738</v>
          </cell>
          <cell r="J77">
            <v>0</v>
          </cell>
          <cell r="K77">
            <v>0</v>
          </cell>
          <cell r="L77">
            <v>0</v>
          </cell>
          <cell r="M77">
            <v>116.91342951089921</v>
          </cell>
          <cell r="N77" t="str">
            <v>Ppt-Nan</v>
          </cell>
          <cell r="O77" t="str">
            <v>Pacific</v>
          </cell>
          <cell r="P77">
            <v>387</v>
          </cell>
          <cell r="Q77">
            <v>1</v>
          </cell>
          <cell r="R77" t="str">
            <v>Nan-Ppt</v>
          </cell>
          <cell r="S77" t="str">
            <v>Update TS 21may03</v>
          </cell>
          <cell r="T77">
            <v>738</v>
          </cell>
          <cell r="U77">
            <v>387</v>
          </cell>
          <cell r="V77" t="e">
            <v>#N/A</v>
          </cell>
          <cell r="W77">
            <v>1125</v>
          </cell>
        </row>
        <row r="78">
          <cell r="A78" t="str">
            <v>ntAAnlWW</v>
          </cell>
          <cell r="B78" t="str">
            <v>ntAA</v>
          </cell>
          <cell r="C78" t="str">
            <v>nlWW</v>
          </cell>
          <cell r="D78" t="str">
            <v>Oce</v>
          </cell>
          <cell r="E78" t="str">
            <v>Int</v>
          </cell>
          <cell r="F78" t="str">
            <v>Y</v>
          </cell>
          <cell r="G78">
            <v>1040</v>
          </cell>
          <cell r="H78">
            <v>0</v>
          </cell>
          <cell r="I78">
            <v>702</v>
          </cell>
          <cell r="J78">
            <v>0</v>
          </cell>
          <cell r="K78">
            <v>0</v>
          </cell>
          <cell r="L78">
            <v>0</v>
          </cell>
          <cell r="M78">
            <v>108.07997039229794</v>
          </cell>
          <cell r="N78" t="str">
            <v>Ppt-Wls</v>
          </cell>
          <cell r="O78" t="str">
            <v>Pacific</v>
          </cell>
          <cell r="P78">
            <v>338</v>
          </cell>
          <cell r="Q78">
            <v>1</v>
          </cell>
          <cell r="R78" t="str">
            <v>Ppt-Wls</v>
          </cell>
          <cell r="S78" t="str">
            <v>Update TS 21may03</v>
          </cell>
          <cell r="T78">
            <v>702</v>
          </cell>
          <cell r="U78">
            <v>338</v>
          </cell>
          <cell r="V78" t="e">
            <v>#N/A</v>
          </cell>
          <cell r="W78">
            <v>1040</v>
          </cell>
        </row>
        <row r="79">
          <cell r="A79" t="str">
            <v>ntAAnsFA</v>
          </cell>
          <cell r="B79" t="str">
            <v>ntAA</v>
          </cell>
          <cell r="C79" t="str">
            <v>nsFA</v>
          </cell>
          <cell r="D79" t="str">
            <v>Oce</v>
          </cell>
          <cell r="E79" t="str">
            <v>Int</v>
          </cell>
          <cell r="F79" t="str">
            <v>Y</v>
          </cell>
          <cell r="G79">
            <v>881</v>
          </cell>
          <cell r="H79">
            <v>0</v>
          </cell>
          <cell r="I79">
            <v>702</v>
          </cell>
          <cell r="J79">
            <v>0</v>
          </cell>
          <cell r="K79">
            <v>0</v>
          </cell>
          <cell r="L79">
            <v>0</v>
          </cell>
          <cell r="M79">
            <v>91.556205688090841</v>
          </cell>
          <cell r="N79" t="str">
            <v>Ppt-Apw</v>
          </cell>
          <cell r="O79" t="str">
            <v>Pacific</v>
          </cell>
          <cell r="P79">
            <v>179</v>
          </cell>
          <cell r="Q79">
            <v>1</v>
          </cell>
          <cell r="R79" t="str">
            <v>Apw-Ppt</v>
          </cell>
          <cell r="S79" t="str">
            <v>Update TS 21may03</v>
          </cell>
          <cell r="T79">
            <v>702</v>
          </cell>
          <cell r="U79">
            <v>179</v>
          </cell>
          <cell r="V79" t="e">
            <v>#N/A</v>
          </cell>
          <cell r="W79">
            <v>881</v>
          </cell>
        </row>
        <row r="80">
          <cell r="A80" t="str">
            <v>ntAAnsTU</v>
          </cell>
          <cell r="B80" t="str">
            <v>ntAA</v>
          </cell>
          <cell r="C80" t="str">
            <v>nsTU</v>
          </cell>
          <cell r="D80" t="str">
            <v>Oce</v>
          </cell>
          <cell r="E80" t="str">
            <v>Int</v>
          </cell>
          <cell r="F80" t="str">
            <v>Y</v>
          </cell>
          <cell r="G80">
            <v>802</v>
          </cell>
          <cell r="H80">
            <v>0</v>
          </cell>
          <cell r="I80">
            <v>702</v>
          </cell>
          <cell r="J80">
            <v>0</v>
          </cell>
          <cell r="K80">
            <v>0</v>
          </cell>
          <cell r="L80">
            <v>0</v>
          </cell>
          <cell r="M80">
            <v>83.346284860214368</v>
          </cell>
          <cell r="N80" t="str">
            <v>Ppt-Ppg</v>
          </cell>
          <cell r="O80" t="str">
            <v>Pacific</v>
          </cell>
          <cell r="P80">
            <v>100</v>
          </cell>
          <cell r="Q80">
            <v>1</v>
          </cell>
          <cell r="R80" t="str">
            <v>Ppg-Ppt</v>
          </cell>
          <cell r="S80" t="str">
            <v>5sep02 WW new route</v>
          </cell>
          <cell r="T80">
            <v>702</v>
          </cell>
          <cell r="U80">
            <v>100</v>
          </cell>
          <cell r="V80" t="e">
            <v>#N/A</v>
          </cell>
          <cell r="W80">
            <v>802</v>
          </cell>
        </row>
        <row r="81">
          <cell r="A81" t="str">
            <v>ntAAnwWW</v>
          </cell>
          <cell r="B81" t="str">
            <v>ntAA</v>
          </cell>
          <cell r="C81" t="str">
            <v>nwWW</v>
          </cell>
          <cell r="D81" t="str">
            <v>Oce</v>
          </cell>
          <cell r="E81" t="str">
            <v>Int</v>
          </cell>
          <cell r="F81" t="str">
            <v>Y</v>
          </cell>
          <cell r="G81">
            <v>1167</v>
          </cell>
          <cell r="H81">
            <v>0</v>
          </cell>
          <cell r="I81">
            <v>697</v>
          </cell>
          <cell r="J81">
            <v>0</v>
          </cell>
          <cell r="K81">
            <v>0</v>
          </cell>
          <cell r="L81">
            <v>0</v>
          </cell>
          <cell r="M81">
            <v>121.27819754597277</v>
          </cell>
          <cell r="N81" t="str">
            <v>Ppt-Nou</v>
          </cell>
          <cell r="O81" t="str">
            <v>Pacific</v>
          </cell>
          <cell r="P81">
            <v>470</v>
          </cell>
          <cell r="Q81">
            <v>1</v>
          </cell>
          <cell r="R81" t="str">
            <v>Nou-Ppt</v>
          </cell>
          <cell r="S81" t="str">
            <v>Update TS 21may03</v>
          </cell>
          <cell r="T81">
            <v>839</v>
          </cell>
          <cell r="U81">
            <v>373</v>
          </cell>
          <cell r="V81">
            <v>1167</v>
          </cell>
          <cell r="W81">
            <v>1167</v>
          </cell>
        </row>
        <row r="82">
          <cell r="A82" t="str">
            <v>ntAAnzAA</v>
          </cell>
          <cell r="B82" t="str">
            <v>ntAA</v>
          </cell>
          <cell r="C82" t="str">
            <v>nzAA</v>
          </cell>
          <cell r="D82" t="str">
            <v>Oce</v>
          </cell>
          <cell r="E82" t="str">
            <v>Int</v>
          </cell>
          <cell r="F82" t="str">
            <v>Y</v>
          </cell>
          <cell r="G82">
            <v>1705</v>
          </cell>
          <cell r="H82">
            <v>150</v>
          </cell>
          <cell r="I82">
            <v>1530</v>
          </cell>
          <cell r="J82">
            <v>0</v>
          </cell>
          <cell r="K82">
            <v>25</v>
          </cell>
          <cell r="L82">
            <v>0</v>
          </cell>
          <cell r="M82">
            <v>470.77140949722082</v>
          </cell>
          <cell r="N82" t="str">
            <v>Ppt-Akl</v>
          </cell>
          <cell r="O82" t="str">
            <v>Pacific</v>
          </cell>
          <cell r="P82">
            <v>0</v>
          </cell>
          <cell r="Q82">
            <v>1</v>
          </cell>
          <cell r="R82" t="str">
            <v>Akl-Ppt</v>
          </cell>
          <cell r="T82">
            <v>1501</v>
          </cell>
          <cell r="V82">
            <v>1530</v>
          </cell>
          <cell r="W82">
            <v>1530</v>
          </cell>
        </row>
        <row r="83">
          <cell r="A83" t="str">
            <v>ntAArjAA</v>
          </cell>
          <cell r="B83" t="str">
            <v>ntAA</v>
          </cell>
          <cell r="C83" t="str">
            <v>rjAA</v>
          </cell>
          <cell r="D83" t="str">
            <v>Oce</v>
          </cell>
          <cell r="E83" t="str">
            <v>Int</v>
          </cell>
          <cell r="F83" t="str">
            <v>Y</v>
          </cell>
          <cell r="G83">
            <v>661</v>
          </cell>
          <cell r="H83">
            <v>0</v>
          </cell>
          <cell r="I83">
            <v>661</v>
          </cell>
          <cell r="J83">
            <v>0</v>
          </cell>
          <cell r="K83">
            <v>0</v>
          </cell>
          <cell r="L83">
            <v>0</v>
          </cell>
          <cell r="M83">
            <v>68.693135028181658</v>
          </cell>
          <cell r="N83" t="str">
            <v>Ppt-Nrt</v>
          </cell>
          <cell r="O83" t="str">
            <v>Pacific</v>
          </cell>
          <cell r="P83">
            <v>0</v>
          </cell>
          <cell r="Q83">
            <v>1</v>
          </cell>
          <cell r="R83" t="str">
            <v>Nrt-Ppt</v>
          </cell>
          <cell r="S83" t="str">
            <v>Update TS 21may03</v>
          </cell>
          <cell r="T83">
            <v>339</v>
          </cell>
          <cell r="U83">
            <v>65</v>
          </cell>
          <cell r="V83">
            <v>661</v>
          </cell>
          <cell r="W83">
            <v>661</v>
          </cell>
        </row>
        <row r="84">
          <cell r="A84" t="str">
            <v>ntAArjBB</v>
          </cell>
          <cell r="B84" t="str">
            <v>ntAA</v>
          </cell>
          <cell r="C84" t="str">
            <v>rjBB</v>
          </cell>
          <cell r="D84" t="str">
            <v>Oce</v>
          </cell>
          <cell r="E84" t="str">
            <v>Int</v>
          </cell>
          <cell r="F84" t="str">
            <v>Y</v>
          </cell>
          <cell r="G84">
            <v>669</v>
          </cell>
          <cell r="H84">
            <v>0</v>
          </cell>
          <cell r="I84">
            <v>353</v>
          </cell>
          <cell r="J84">
            <v>0</v>
          </cell>
          <cell r="K84">
            <v>0</v>
          </cell>
          <cell r="L84">
            <v>0</v>
          </cell>
          <cell r="M84">
            <v>69.524519415814723</v>
          </cell>
          <cell r="N84" t="str">
            <v>Ppt-Kix</v>
          </cell>
          <cell r="O84" t="str">
            <v>Pacific</v>
          </cell>
          <cell r="P84">
            <v>316</v>
          </cell>
          <cell r="Q84">
            <v>1</v>
          </cell>
          <cell r="R84" t="str">
            <v>Kix-Ppt</v>
          </cell>
          <cell r="S84" t="str">
            <v>Update TS 21may03</v>
          </cell>
          <cell r="T84">
            <v>353</v>
          </cell>
          <cell r="U84">
            <v>316</v>
          </cell>
          <cell r="V84" t="e">
            <v>#N/A</v>
          </cell>
          <cell r="W84">
            <v>669</v>
          </cell>
        </row>
        <row r="85">
          <cell r="A85" t="str">
            <v>ntAAysSY</v>
          </cell>
          <cell r="B85" t="str">
            <v>ntAA</v>
          </cell>
          <cell r="C85" t="str">
            <v>ysSY</v>
          </cell>
          <cell r="D85" t="str">
            <v>oce</v>
          </cell>
          <cell r="E85" t="str">
            <v>Int</v>
          </cell>
          <cell r="F85" t="str">
            <v>Y</v>
          </cell>
          <cell r="G85">
            <v>2142</v>
          </cell>
          <cell r="H85">
            <v>0</v>
          </cell>
          <cell r="I85">
            <v>2142</v>
          </cell>
          <cell r="J85">
            <v>0</v>
          </cell>
          <cell r="K85">
            <v>0</v>
          </cell>
          <cell r="L85">
            <v>0</v>
          </cell>
          <cell r="M85">
            <v>222.6031697887521</v>
          </cell>
          <cell r="N85" t="str">
            <v>Ppt-Syd</v>
          </cell>
          <cell r="O85" t="str">
            <v>Pacific</v>
          </cell>
          <cell r="P85">
            <v>0</v>
          </cell>
          <cell r="Q85">
            <v>1</v>
          </cell>
          <cell r="R85" t="str">
            <v>Ppt-Syd</v>
          </cell>
          <cell r="T85">
            <v>2233</v>
          </cell>
          <cell r="V85">
            <v>2142</v>
          </cell>
          <cell r="W85">
            <v>2142</v>
          </cell>
        </row>
        <row r="86">
          <cell r="A86" t="str">
            <v>nvVVnzAA</v>
          </cell>
          <cell r="B86" t="str">
            <v>nvVV</v>
          </cell>
          <cell r="C86" t="str">
            <v>nzAA</v>
          </cell>
          <cell r="D86" t="str">
            <v>Oce</v>
          </cell>
          <cell r="E86" t="str">
            <v>Int</v>
          </cell>
          <cell r="F86" t="str">
            <v>Y</v>
          </cell>
          <cell r="G86">
            <v>710</v>
          </cell>
          <cell r="H86">
            <v>150</v>
          </cell>
          <cell r="I86">
            <v>535</v>
          </cell>
          <cell r="J86">
            <v>0</v>
          </cell>
          <cell r="K86">
            <v>25</v>
          </cell>
          <cell r="L86">
            <v>0</v>
          </cell>
          <cell r="M86">
            <v>367.36797628535885</v>
          </cell>
          <cell r="N86" t="str">
            <v>Vli-Akl</v>
          </cell>
          <cell r="O86" t="str">
            <v>Pacific</v>
          </cell>
          <cell r="P86">
            <v>0</v>
          </cell>
          <cell r="Q86">
            <v>1</v>
          </cell>
          <cell r="R86" t="str">
            <v>Akl-Vli</v>
          </cell>
          <cell r="T86">
            <v>485</v>
          </cell>
          <cell r="V86">
            <v>535</v>
          </cell>
          <cell r="W86">
            <v>535</v>
          </cell>
        </row>
        <row r="87">
          <cell r="A87" t="str">
            <v>nwWWntAA</v>
          </cell>
          <cell r="B87" t="str">
            <v>nwWW</v>
          </cell>
          <cell r="C87" t="str">
            <v>ntAA</v>
          </cell>
          <cell r="D87" t="str">
            <v>Oce</v>
          </cell>
          <cell r="E87" t="str">
            <v>Int</v>
          </cell>
          <cell r="F87" t="str">
            <v>Y</v>
          </cell>
          <cell r="G87">
            <v>1212</v>
          </cell>
          <cell r="H87">
            <v>0</v>
          </cell>
          <cell r="I87">
            <v>839</v>
          </cell>
          <cell r="J87">
            <v>0</v>
          </cell>
          <cell r="K87">
            <v>0</v>
          </cell>
          <cell r="L87">
            <v>0</v>
          </cell>
          <cell r="M87">
            <v>125.95473472640874</v>
          </cell>
          <cell r="N87" t="str">
            <v>Nou-Ppt</v>
          </cell>
          <cell r="O87" t="str">
            <v>Pacific</v>
          </cell>
          <cell r="P87">
            <v>373</v>
          </cell>
          <cell r="Q87">
            <v>1</v>
          </cell>
          <cell r="R87" t="str">
            <v>Nou-Ppt</v>
          </cell>
          <cell r="S87" t="str">
            <v>Update TS 21may03</v>
          </cell>
          <cell r="T87">
            <v>839</v>
          </cell>
          <cell r="U87">
            <v>373</v>
          </cell>
          <cell r="V87" t="e">
            <v>#N/A</v>
          </cell>
          <cell r="W87">
            <v>1212</v>
          </cell>
        </row>
        <row r="88">
          <cell r="A88" t="str">
            <v>nwWWnzAA</v>
          </cell>
          <cell r="B88" t="str">
            <v>nwWW</v>
          </cell>
          <cell r="C88" t="str">
            <v>nzAA</v>
          </cell>
          <cell r="D88" t="str">
            <v>Oce</v>
          </cell>
          <cell r="E88" t="str">
            <v>Int</v>
          </cell>
          <cell r="F88" t="str">
            <v>Y</v>
          </cell>
          <cell r="G88">
            <v>660</v>
          </cell>
          <cell r="H88">
            <v>150</v>
          </cell>
          <cell r="I88">
            <v>485</v>
          </cell>
          <cell r="J88">
            <v>0</v>
          </cell>
          <cell r="K88">
            <v>25</v>
          </cell>
          <cell r="L88">
            <v>0</v>
          </cell>
          <cell r="M88">
            <v>362.17182386265227</v>
          </cell>
          <cell r="N88" t="str">
            <v>Nou-Akl</v>
          </cell>
          <cell r="O88" t="str">
            <v>Pacific</v>
          </cell>
          <cell r="P88">
            <v>0</v>
          </cell>
          <cell r="Q88">
            <v>1</v>
          </cell>
          <cell r="R88" t="str">
            <v>Akl-Nou</v>
          </cell>
          <cell r="T88">
            <v>485</v>
          </cell>
          <cell r="V88" t="e">
            <v>#N/A</v>
          </cell>
          <cell r="W88">
            <v>485</v>
          </cell>
        </row>
        <row r="89">
          <cell r="A89" t="str">
            <v>nwWWnzCH</v>
          </cell>
          <cell r="B89" t="str">
            <v>nwWW</v>
          </cell>
          <cell r="C89" t="str">
            <v>nzCH</v>
          </cell>
          <cell r="D89" t="str">
            <v>Mtr</v>
          </cell>
          <cell r="E89" t="str">
            <v>Int</v>
          </cell>
          <cell r="F89" t="str">
            <v>Y</v>
          </cell>
          <cell r="G89">
            <v>951</v>
          </cell>
          <cell r="H89">
            <v>150</v>
          </cell>
          <cell r="I89">
            <v>776</v>
          </cell>
          <cell r="J89">
            <v>0</v>
          </cell>
          <cell r="K89">
            <v>25</v>
          </cell>
          <cell r="L89">
            <v>0</v>
          </cell>
          <cell r="M89">
            <v>392.41343096280485</v>
          </cell>
          <cell r="N89" t="str">
            <v>Nou-Chc</v>
          </cell>
          <cell r="O89" t="str">
            <v>Pacific</v>
          </cell>
          <cell r="P89">
            <v>0</v>
          </cell>
          <cell r="Q89">
            <v>1</v>
          </cell>
          <cell r="R89" t="str">
            <v>Chc-Nou</v>
          </cell>
          <cell r="T89">
            <v>776</v>
          </cell>
          <cell r="V89" t="e">
            <v>#N/A</v>
          </cell>
          <cell r="W89">
            <v>776</v>
          </cell>
        </row>
        <row r="90">
          <cell r="A90" t="str">
            <v>nwWWybBN</v>
          </cell>
          <cell r="B90" t="str">
            <v>nwWW</v>
          </cell>
          <cell r="C90" t="str">
            <v>ybBN</v>
          </cell>
          <cell r="D90" t="str">
            <v>Oce</v>
          </cell>
          <cell r="E90" t="str">
            <v>Int</v>
          </cell>
          <cell r="F90" t="str">
            <v>Y</v>
          </cell>
          <cell r="G90">
            <v>1</v>
          </cell>
          <cell r="H90">
            <v>0</v>
          </cell>
          <cell r="I90">
            <v>1</v>
          </cell>
          <cell r="J90">
            <v>0</v>
          </cell>
          <cell r="K90">
            <v>0</v>
          </cell>
          <cell r="L90">
            <v>0</v>
          </cell>
          <cell r="M90">
            <v>0.10392304845413262</v>
          </cell>
          <cell r="N90" t="str">
            <v>Nou-Bne</v>
          </cell>
          <cell r="O90" t="str">
            <v>Pacific</v>
          </cell>
          <cell r="P90">
            <v>0</v>
          </cell>
          <cell r="Q90">
            <v>1</v>
          </cell>
          <cell r="R90" t="str">
            <v>Bne-Nou</v>
          </cell>
          <cell r="T90">
            <v>1</v>
          </cell>
          <cell r="V90" t="e">
            <v>#N/A</v>
          </cell>
          <cell r="W90">
            <v>1</v>
          </cell>
        </row>
        <row r="91">
          <cell r="A91" t="str">
            <v>nwWWysSY</v>
          </cell>
          <cell r="B91" t="str">
            <v>nwWW</v>
          </cell>
          <cell r="C91" t="str">
            <v>ysSY</v>
          </cell>
          <cell r="D91" t="str">
            <v>Oce</v>
          </cell>
          <cell r="E91" t="str">
            <v>Int</v>
          </cell>
          <cell r="F91" t="str">
            <v>Y</v>
          </cell>
          <cell r="G91">
            <v>1</v>
          </cell>
          <cell r="H91">
            <v>0</v>
          </cell>
          <cell r="I91">
            <v>1</v>
          </cell>
          <cell r="J91">
            <v>0</v>
          </cell>
          <cell r="K91">
            <v>0</v>
          </cell>
          <cell r="L91">
            <v>0</v>
          </cell>
          <cell r="M91">
            <v>0.10392304845413262</v>
          </cell>
          <cell r="N91" t="str">
            <v>Nou-Syd</v>
          </cell>
          <cell r="O91" t="str">
            <v>Pacific</v>
          </cell>
          <cell r="P91">
            <v>0</v>
          </cell>
          <cell r="Q91">
            <v>1</v>
          </cell>
          <cell r="R91" t="str">
            <v>Nou-Syd</v>
          </cell>
          <cell r="S91" t="str">
            <v>Qantas rte outside FIR?</v>
          </cell>
          <cell r="T91">
            <v>1</v>
          </cell>
          <cell r="V91" t="e">
            <v>#N/A</v>
          </cell>
          <cell r="W91">
            <v>1</v>
          </cell>
        </row>
        <row r="92">
          <cell r="A92" t="str">
            <v>nzAAcyVR</v>
          </cell>
          <cell r="B92" t="str">
            <v>nzAA</v>
          </cell>
          <cell r="C92" t="str">
            <v>cyVR</v>
          </cell>
          <cell r="D92" t="str">
            <v>Oce</v>
          </cell>
          <cell r="E92" t="str">
            <v>Int</v>
          </cell>
          <cell r="F92" t="str">
            <v>Y</v>
          </cell>
          <cell r="G92">
            <v>2160</v>
          </cell>
          <cell r="H92">
            <v>150</v>
          </cell>
          <cell r="I92">
            <v>715</v>
          </cell>
          <cell r="J92">
            <v>25</v>
          </cell>
          <cell r="K92">
            <v>0</v>
          </cell>
          <cell r="L92">
            <v>0</v>
          </cell>
          <cell r="M92">
            <v>310.2102996355859</v>
          </cell>
          <cell r="N92" t="str">
            <v>Akl-Yvr</v>
          </cell>
          <cell r="O92" t="str">
            <v>America</v>
          </cell>
          <cell r="P92">
            <v>1270</v>
          </cell>
          <cell r="Q92">
            <v>1</v>
          </cell>
          <cell r="R92" t="str">
            <v>Akl-Yvr</v>
          </cell>
          <cell r="S92" t="str">
            <v>update 24jul09</v>
          </cell>
          <cell r="T92">
            <v>715</v>
          </cell>
          <cell r="U92">
            <v>1270</v>
          </cell>
          <cell r="V92" t="e">
            <v>#N/A</v>
          </cell>
          <cell r="W92">
            <v>1985</v>
          </cell>
        </row>
        <row r="93">
          <cell r="A93" t="str">
            <v>nzAAklAX</v>
          </cell>
          <cell r="B93" t="str">
            <v>nzAA</v>
          </cell>
          <cell r="C93" t="str">
            <v>klAX</v>
          </cell>
          <cell r="D93" t="str">
            <v>Oce</v>
          </cell>
          <cell r="E93" t="str">
            <v>Int</v>
          </cell>
          <cell r="F93" t="str">
            <v>Y</v>
          </cell>
          <cell r="G93">
            <v>2173</v>
          </cell>
          <cell r="H93">
            <v>150</v>
          </cell>
          <cell r="I93">
            <v>1998</v>
          </cell>
          <cell r="J93">
            <v>25</v>
          </cell>
          <cell r="K93">
            <v>0</v>
          </cell>
          <cell r="L93">
            <v>0</v>
          </cell>
          <cell r="M93">
            <v>311.56129926548965</v>
          </cell>
          <cell r="N93" t="str">
            <v>Akl-Lax</v>
          </cell>
          <cell r="O93" t="str">
            <v>America</v>
          </cell>
          <cell r="P93">
            <v>0</v>
          </cell>
          <cell r="Q93">
            <v>1</v>
          </cell>
          <cell r="R93" t="str">
            <v>Akl-Lax</v>
          </cell>
          <cell r="T93">
            <v>2041</v>
          </cell>
          <cell r="V93">
            <v>1998</v>
          </cell>
          <cell r="W93">
            <v>1998</v>
          </cell>
        </row>
        <row r="94">
          <cell r="A94" t="str">
            <v>nzAAksFO</v>
          </cell>
          <cell r="B94" t="str">
            <v>nzAA</v>
          </cell>
          <cell r="C94" t="str">
            <v>ksFO</v>
          </cell>
          <cell r="D94" t="str">
            <v>Oce</v>
          </cell>
          <cell r="E94" t="str">
            <v>Int</v>
          </cell>
          <cell r="F94" t="str">
            <v>Y</v>
          </cell>
          <cell r="G94">
            <v>2276</v>
          </cell>
          <cell r="H94">
            <v>150</v>
          </cell>
          <cell r="I94">
            <v>2101</v>
          </cell>
          <cell r="J94">
            <v>25</v>
          </cell>
          <cell r="K94">
            <v>0</v>
          </cell>
          <cell r="L94">
            <v>0</v>
          </cell>
          <cell r="M94">
            <v>322.26537325626526</v>
          </cell>
          <cell r="N94" t="str">
            <v>Akl-Sfo</v>
          </cell>
          <cell r="O94" t="str">
            <v>America</v>
          </cell>
          <cell r="P94">
            <v>0</v>
          </cell>
          <cell r="Q94">
            <v>1</v>
          </cell>
          <cell r="R94" t="str">
            <v>Akl-Sfo</v>
          </cell>
          <cell r="T94">
            <v>2041</v>
          </cell>
          <cell r="V94">
            <v>2101</v>
          </cell>
          <cell r="W94">
            <v>2101</v>
          </cell>
        </row>
        <row r="95">
          <cell r="A95" t="str">
            <v>nzAAncRG</v>
          </cell>
          <cell r="B95" t="str">
            <v>nzAA</v>
          </cell>
          <cell r="C95" t="str">
            <v>ncRG</v>
          </cell>
          <cell r="D95" t="str">
            <v>Oce</v>
          </cell>
          <cell r="E95" t="str">
            <v>Int</v>
          </cell>
          <cell r="F95" t="str">
            <v>Y</v>
          </cell>
          <cell r="G95">
            <v>1551</v>
          </cell>
          <cell r="H95">
            <v>150</v>
          </cell>
          <cell r="I95">
            <v>1376</v>
          </cell>
          <cell r="J95">
            <v>25</v>
          </cell>
          <cell r="K95">
            <v>0</v>
          </cell>
          <cell r="L95">
            <v>0</v>
          </cell>
          <cell r="M95">
            <v>246.9211631270191</v>
          </cell>
          <cell r="N95" t="str">
            <v>Akl-Rar</v>
          </cell>
          <cell r="O95" t="str">
            <v>Pacific</v>
          </cell>
          <cell r="P95">
            <v>0</v>
          </cell>
          <cell r="Q95">
            <v>1</v>
          </cell>
          <cell r="R95" t="str">
            <v>Akl-Rar</v>
          </cell>
          <cell r="T95">
            <v>1445</v>
          </cell>
          <cell r="V95">
            <v>1376</v>
          </cell>
          <cell r="W95">
            <v>1376</v>
          </cell>
        </row>
        <row r="96">
          <cell r="A96" t="str">
            <v>nzAAnfFN</v>
          </cell>
          <cell r="B96" t="str">
            <v>nzAA</v>
          </cell>
          <cell r="C96" t="str">
            <v>nfFN</v>
          </cell>
          <cell r="D96" t="str">
            <v>Oce</v>
          </cell>
          <cell r="E96" t="str">
            <v>Int</v>
          </cell>
          <cell r="F96" t="str">
            <v>Y</v>
          </cell>
          <cell r="G96">
            <v>723</v>
          </cell>
          <cell r="H96">
            <v>150</v>
          </cell>
          <cell r="I96">
            <v>548</v>
          </cell>
          <cell r="J96">
            <v>25</v>
          </cell>
          <cell r="K96">
            <v>0</v>
          </cell>
          <cell r="L96">
            <v>0</v>
          </cell>
          <cell r="M96">
            <v>160.87287900699732</v>
          </cell>
          <cell r="N96" t="str">
            <v>Akl-Nan</v>
          </cell>
          <cell r="O96" t="str">
            <v>Pacific</v>
          </cell>
          <cell r="P96">
            <v>0</v>
          </cell>
          <cell r="Q96">
            <v>1</v>
          </cell>
          <cell r="R96" t="str">
            <v>Akl-Nan</v>
          </cell>
          <cell r="T96">
            <v>548</v>
          </cell>
          <cell r="V96" t="e">
            <v>#N/A</v>
          </cell>
          <cell r="W96">
            <v>548</v>
          </cell>
        </row>
        <row r="97">
          <cell r="A97" t="str">
            <v>nzAAnfNA</v>
          </cell>
          <cell r="B97" t="str">
            <v>nzAA</v>
          </cell>
          <cell r="C97" t="str">
            <v>nfNA</v>
          </cell>
          <cell r="D97" t="str">
            <v>Oce</v>
          </cell>
          <cell r="E97" t="str">
            <v>Int</v>
          </cell>
          <cell r="F97" t="str">
            <v>Y</v>
          </cell>
          <cell r="G97">
            <v>729</v>
          </cell>
          <cell r="H97">
            <v>150</v>
          </cell>
          <cell r="I97">
            <v>554</v>
          </cell>
          <cell r="J97">
            <v>25</v>
          </cell>
          <cell r="K97">
            <v>0</v>
          </cell>
          <cell r="L97">
            <v>0</v>
          </cell>
          <cell r="M97">
            <v>161.4964172977221</v>
          </cell>
          <cell r="N97" t="str">
            <v>Akl-Suv</v>
          </cell>
          <cell r="O97" t="str">
            <v>Pacific</v>
          </cell>
          <cell r="P97">
            <v>0</v>
          </cell>
          <cell r="Q97">
            <v>1</v>
          </cell>
          <cell r="R97" t="str">
            <v>Akl-Suv</v>
          </cell>
          <cell r="T97">
            <v>554</v>
          </cell>
          <cell r="V97" t="e">
            <v>#N/A</v>
          </cell>
          <cell r="W97">
            <v>554</v>
          </cell>
        </row>
        <row r="98">
          <cell r="A98" t="str">
            <v>nzAAnfTF</v>
          </cell>
          <cell r="B98" t="str">
            <v>nzAA</v>
          </cell>
          <cell r="C98" t="str">
            <v>nfTF</v>
          </cell>
          <cell r="D98" t="str">
            <v>Oce</v>
          </cell>
          <cell r="E98" t="str">
            <v>Int</v>
          </cell>
          <cell r="F98" t="str">
            <v>Y</v>
          </cell>
          <cell r="G98">
            <v>1001</v>
          </cell>
          <cell r="H98">
            <v>150</v>
          </cell>
          <cell r="I98">
            <v>518</v>
          </cell>
          <cell r="J98">
            <v>25</v>
          </cell>
          <cell r="K98">
            <v>0</v>
          </cell>
          <cell r="L98">
            <v>0</v>
          </cell>
          <cell r="M98">
            <v>189.76348647724618</v>
          </cell>
          <cell r="N98" t="str">
            <v>Akl-Tbu</v>
          </cell>
          <cell r="O98" t="str">
            <v>Pacific</v>
          </cell>
          <cell r="P98">
            <v>308</v>
          </cell>
          <cell r="Q98">
            <v>1</v>
          </cell>
          <cell r="R98" t="str">
            <v>Akl-Tbu</v>
          </cell>
          <cell r="S98" t="str">
            <v>Update TS 21may03</v>
          </cell>
          <cell r="T98">
            <v>650</v>
          </cell>
          <cell r="U98">
            <v>252</v>
          </cell>
          <cell r="V98">
            <v>826</v>
          </cell>
          <cell r="W98">
            <v>826</v>
          </cell>
        </row>
        <row r="99">
          <cell r="A99" t="str">
            <v>nzAAniUE</v>
          </cell>
          <cell r="B99" t="str">
            <v>nzAA</v>
          </cell>
          <cell r="C99" t="str">
            <v>niUE</v>
          </cell>
          <cell r="D99" t="str">
            <v>Oce</v>
          </cell>
          <cell r="E99" t="str">
            <v>Int</v>
          </cell>
          <cell r="F99" t="str">
            <v>Y</v>
          </cell>
          <cell r="G99">
            <v>1293</v>
          </cell>
          <cell r="H99">
            <v>150</v>
          </cell>
          <cell r="I99">
            <v>899</v>
          </cell>
          <cell r="J99">
            <v>25</v>
          </cell>
          <cell r="K99">
            <v>0</v>
          </cell>
          <cell r="L99">
            <v>0</v>
          </cell>
          <cell r="M99">
            <v>220.10901662585292</v>
          </cell>
          <cell r="N99" t="str">
            <v>Akl-Iue</v>
          </cell>
          <cell r="O99" t="str">
            <v>Pacific</v>
          </cell>
          <cell r="P99">
            <v>219</v>
          </cell>
          <cell r="Q99">
            <v>1</v>
          </cell>
          <cell r="R99" t="str">
            <v>Akl-Iue</v>
          </cell>
          <cell r="S99" t="str">
            <v>Update TS 21may03</v>
          </cell>
          <cell r="T99">
            <v>992</v>
          </cell>
          <cell r="U99">
            <v>171</v>
          </cell>
          <cell r="V99">
            <v>1118</v>
          </cell>
          <cell r="W99">
            <v>1118</v>
          </cell>
        </row>
        <row r="100">
          <cell r="A100" t="str">
            <v>nzAAnsFA</v>
          </cell>
          <cell r="B100" t="str">
            <v>nzAA</v>
          </cell>
          <cell r="C100" t="str">
            <v>nsFA</v>
          </cell>
          <cell r="D100" t="str">
            <v>Oce</v>
          </cell>
          <cell r="E100" t="str">
            <v>Int</v>
          </cell>
          <cell r="F100" t="str">
            <v>Y</v>
          </cell>
          <cell r="G100">
            <v>1482</v>
          </cell>
          <cell r="H100">
            <v>150</v>
          </cell>
          <cell r="I100">
            <v>534</v>
          </cell>
          <cell r="J100">
            <v>25</v>
          </cell>
          <cell r="K100">
            <v>0</v>
          </cell>
          <cell r="L100">
            <v>0</v>
          </cell>
          <cell r="M100">
            <v>239.75047278368396</v>
          </cell>
          <cell r="N100" t="str">
            <v>Akl-Apw</v>
          </cell>
          <cell r="O100" t="str">
            <v>Pacific</v>
          </cell>
          <cell r="P100">
            <v>773</v>
          </cell>
          <cell r="Q100">
            <v>1</v>
          </cell>
          <cell r="R100" t="str">
            <v>Akl-Apw</v>
          </cell>
          <cell r="S100" t="str">
            <v>Use WW-Oce 17Jan08</v>
          </cell>
          <cell r="T100">
            <v>650</v>
          </cell>
          <cell r="U100">
            <v>630</v>
          </cell>
          <cell r="V100">
            <v>1307</v>
          </cell>
          <cell r="W100">
            <v>1307</v>
          </cell>
        </row>
        <row r="101">
          <cell r="A101" t="str">
            <v>nzAAnsTU</v>
          </cell>
          <cell r="B101" t="str">
            <v>nzAA</v>
          </cell>
          <cell r="C101" t="str">
            <v>nsTU</v>
          </cell>
          <cell r="D101" t="str">
            <v>Oce</v>
          </cell>
          <cell r="E101" t="str">
            <v>Int</v>
          </cell>
          <cell r="F101" t="str">
            <v>Y</v>
          </cell>
          <cell r="G101">
            <v>1560</v>
          </cell>
          <cell r="H101">
            <v>150</v>
          </cell>
          <cell r="I101">
            <v>650</v>
          </cell>
          <cell r="J101">
            <v>25</v>
          </cell>
          <cell r="K101">
            <v>0</v>
          </cell>
          <cell r="L101">
            <v>0</v>
          </cell>
          <cell r="M101">
            <v>247.85647056310634</v>
          </cell>
          <cell r="N101" t="str">
            <v>Akl-Ppg</v>
          </cell>
          <cell r="O101" t="str">
            <v>Pacific</v>
          </cell>
          <cell r="P101">
            <v>735</v>
          </cell>
          <cell r="Q101">
            <v>1</v>
          </cell>
          <cell r="R101" t="str">
            <v>Akl-Ppg</v>
          </cell>
          <cell r="S101" t="str">
            <v>Update TS 21may03</v>
          </cell>
          <cell r="T101">
            <v>650</v>
          </cell>
          <cell r="U101">
            <v>735</v>
          </cell>
          <cell r="V101" t="e">
            <v>#N/A</v>
          </cell>
          <cell r="W101">
            <v>1385</v>
          </cell>
        </row>
        <row r="102">
          <cell r="A102" t="str">
            <v>nzAAntAA</v>
          </cell>
          <cell r="B102" t="str">
            <v>nzAA</v>
          </cell>
          <cell r="C102" t="str">
            <v>ntAA</v>
          </cell>
          <cell r="D102" t="str">
            <v>Oce</v>
          </cell>
          <cell r="E102" t="str">
            <v>Int</v>
          </cell>
          <cell r="F102" t="str">
            <v>Y</v>
          </cell>
          <cell r="G102">
            <v>1676</v>
          </cell>
          <cell r="H102">
            <v>150</v>
          </cell>
          <cell r="I102">
            <v>1501</v>
          </cell>
          <cell r="J102">
            <v>25</v>
          </cell>
          <cell r="K102">
            <v>0</v>
          </cell>
          <cell r="L102">
            <v>0</v>
          </cell>
          <cell r="M102">
            <v>259.91154418378574</v>
          </cell>
          <cell r="N102" t="str">
            <v>Akl-Ppt</v>
          </cell>
          <cell r="O102" t="str">
            <v>Pacific</v>
          </cell>
          <cell r="P102">
            <v>0</v>
          </cell>
          <cell r="Q102">
            <v>1</v>
          </cell>
          <cell r="R102" t="str">
            <v>Akl-Ppt</v>
          </cell>
          <cell r="T102">
            <v>1501</v>
          </cell>
          <cell r="V102" t="e">
            <v>#N/A</v>
          </cell>
          <cell r="W102">
            <v>1501</v>
          </cell>
        </row>
        <row r="103">
          <cell r="A103" t="str">
            <v>nzAAnvVV</v>
          </cell>
          <cell r="B103" t="str">
            <v>nzAA</v>
          </cell>
          <cell r="C103" t="str">
            <v>nvVV</v>
          </cell>
          <cell r="D103" t="str">
            <v>Oce</v>
          </cell>
          <cell r="E103" t="str">
            <v>Int</v>
          </cell>
          <cell r="F103" t="str">
            <v>Y</v>
          </cell>
          <cell r="G103">
            <v>709</v>
          </cell>
          <cell r="H103">
            <v>150</v>
          </cell>
          <cell r="I103">
            <v>534</v>
          </cell>
          <cell r="J103">
            <v>25</v>
          </cell>
          <cell r="K103">
            <v>0</v>
          </cell>
          <cell r="L103">
            <v>0</v>
          </cell>
          <cell r="M103">
            <v>159.41795632863943</v>
          </cell>
          <cell r="N103" t="str">
            <v>Akl-Vli</v>
          </cell>
          <cell r="O103" t="str">
            <v>Pacific</v>
          </cell>
          <cell r="P103">
            <v>0</v>
          </cell>
          <cell r="Q103">
            <v>1</v>
          </cell>
          <cell r="R103" t="str">
            <v>Akl-Vli</v>
          </cell>
          <cell r="T103">
            <v>485</v>
          </cell>
          <cell r="V103">
            <v>534</v>
          </cell>
          <cell r="W103">
            <v>534</v>
          </cell>
        </row>
        <row r="104">
          <cell r="A104" t="str">
            <v>nzAAnwWW</v>
          </cell>
          <cell r="B104" t="str">
            <v>nzAA</v>
          </cell>
          <cell r="C104" t="str">
            <v>nwWW</v>
          </cell>
          <cell r="D104" t="str">
            <v>Oce</v>
          </cell>
          <cell r="E104" t="str">
            <v>Int</v>
          </cell>
          <cell r="F104" t="str">
            <v>Y</v>
          </cell>
          <cell r="G104">
            <v>660</v>
          </cell>
          <cell r="H104">
            <v>150</v>
          </cell>
          <cell r="I104">
            <v>485</v>
          </cell>
          <cell r="J104">
            <v>25</v>
          </cell>
          <cell r="K104">
            <v>0</v>
          </cell>
          <cell r="L104">
            <v>0</v>
          </cell>
          <cell r="M104">
            <v>154.32572695438697</v>
          </cell>
          <cell r="N104" t="str">
            <v>Akl-Nou</v>
          </cell>
          <cell r="O104" t="str">
            <v>Pacific</v>
          </cell>
          <cell r="P104">
            <v>0</v>
          </cell>
          <cell r="Q104">
            <v>1</v>
          </cell>
          <cell r="R104" t="str">
            <v>Akl-Nou</v>
          </cell>
          <cell r="T104">
            <v>485</v>
          </cell>
          <cell r="V104" t="e">
            <v>#N/A</v>
          </cell>
          <cell r="W104">
            <v>485</v>
          </cell>
        </row>
        <row r="105">
          <cell r="A105" t="str">
            <v>nzAAnzAA</v>
          </cell>
          <cell r="B105" t="str">
            <v>nzAA</v>
          </cell>
          <cell r="C105" t="str">
            <v>nzAA</v>
          </cell>
          <cell r="D105" t="str">
            <v>Mtr</v>
          </cell>
          <cell r="E105" t="str">
            <v>Dom</v>
          </cell>
          <cell r="G105">
            <v>50</v>
          </cell>
          <cell r="H105">
            <v>0</v>
          </cell>
          <cell r="I105">
            <v>0</v>
          </cell>
          <cell r="J105">
            <v>25</v>
          </cell>
          <cell r="K105">
            <v>25</v>
          </cell>
          <cell r="L105">
            <v>0</v>
          </cell>
          <cell r="M105">
            <v>207.84609690826525</v>
          </cell>
          <cell r="N105" t="str">
            <v>Akl-Akl</v>
          </cell>
          <cell r="O105" t="str">
            <v>Local</v>
          </cell>
          <cell r="P105">
            <v>0</v>
          </cell>
          <cell r="Q105">
            <v>1</v>
          </cell>
          <cell r="R105" t="str">
            <v>Akl-Akl</v>
          </cell>
          <cell r="S105" t="str">
            <v>Local Loop</v>
          </cell>
          <cell r="T105">
            <v>0</v>
          </cell>
          <cell r="V105" t="e">
            <v>#N/A</v>
          </cell>
          <cell r="W105">
            <v>0</v>
          </cell>
        </row>
        <row r="106">
          <cell r="A106" t="str">
            <v>nzAAnzAP</v>
          </cell>
          <cell r="B106" t="str">
            <v>nzAA</v>
          </cell>
          <cell r="C106" t="str">
            <v>nzAP</v>
          </cell>
          <cell r="D106" t="str">
            <v>Reg</v>
          </cell>
          <cell r="E106" t="str">
            <v>Dom</v>
          </cell>
          <cell r="G106">
            <v>120</v>
          </cell>
          <cell r="H106">
            <v>85</v>
          </cell>
          <cell r="I106">
            <v>0</v>
          </cell>
          <cell r="J106">
            <v>25</v>
          </cell>
          <cell r="K106">
            <v>10</v>
          </cell>
          <cell r="L106">
            <v>0</v>
          </cell>
          <cell r="M106">
            <v>266.73582436560713</v>
          </cell>
          <cell r="N106" t="str">
            <v>Akl-Tuo</v>
          </cell>
          <cell r="O106" t="str">
            <v>Mtr-Reg</v>
          </cell>
          <cell r="P106">
            <v>0</v>
          </cell>
          <cell r="Q106">
            <v>1</v>
          </cell>
          <cell r="R106" t="str">
            <v>Akl-Tuo</v>
          </cell>
          <cell r="T106">
            <v>0</v>
          </cell>
          <cell r="V106" t="e">
            <v>#N/A</v>
          </cell>
          <cell r="W106">
            <v>0</v>
          </cell>
        </row>
        <row r="107">
          <cell r="A107" t="str">
            <v>nzAAnzCH</v>
          </cell>
          <cell r="B107" t="str">
            <v>nzAA</v>
          </cell>
          <cell r="C107" t="str">
            <v>nzCH</v>
          </cell>
          <cell r="D107" t="str">
            <v>Mtr</v>
          </cell>
          <cell r="E107" t="str">
            <v>Dom</v>
          </cell>
          <cell r="G107">
            <v>400</v>
          </cell>
          <cell r="H107">
            <v>350</v>
          </cell>
          <cell r="I107">
            <v>0</v>
          </cell>
          <cell r="J107">
            <v>25</v>
          </cell>
          <cell r="K107">
            <v>25</v>
          </cell>
          <cell r="L107">
            <v>0</v>
          </cell>
          <cell r="M107">
            <v>450.33320996790809</v>
          </cell>
          <cell r="N107" t="str">
            <v>Akl-Chc</v>
          </cell>
          <cell r="O107" t="str">
            <v>Aa-Ch-Aa</v>
          </cell>
          <cell r="P107">
            <v>0</v>
          </cell>
          <cell r="Q107">
            <v>1</v>
          </cell>
          <cell r="R107" t="str">
            <v>Akl-Chc</v>
          </cell>
          <cell r="T107">
            <v>0</v>
          </cell>
          <cell r="V107" t="e">
            <v>#N/A</v>
          </cell>
          <cell r="W107">
            <v>0</v>
          </cell>
        </row>
        <row r="108">
          <cell r="A108" t="str">
            <v>nzAAnzCI</v>
          </cell>
          <cell r="B108" t="str">
            <v>nzAA</v>
          </cell>
          <cell r="C108" t="str">
            <v>nzCI</v>
          </cell>
          <cell r="D108" t="str">
            <v>Reg</v>
          </cell>
          <cell r="E108" t="str">
            <v>Dom</v>
          </cell>
          <cell r="G108">
            <v>568</v>
          </cell>
          <cell r="H108">
            <v>150</v>
          </cell>
          <cell r="I108">
            <v>393</v>
          </cell>
          <cell r="J108">
            <v>25</v>
          </cell>
          <cell r="K108">
            <v>0</v>
          </cell>
          <cell r="L108">
            <v>0</v>
          </cell>
          <cell r="M108">
            <v>352.61090340487203</v>
          </cell>
          <cell r="N108" t="str">
            <v>Akl-Cht</v>
          </cell>
          <cell r="O108" t="str">
            <v>Pacific</v>
          </cell>
          <cell r="P108">
            <v>0</v>
          </cell>
          <cell r="Q108">
            <v>1</v>
          </cell>
          <cell r="R108" t="str">
            <v>Akl-Cht</v>
          </cell>
          <cell r="T108">
            <v>393</v>
          </cell>
          <cell r="V108" t="e">
            <v>#N/A</v>
          </cell>
          <cell r="W108">
            <v>393</v>
          </cell>
        </row>
        <row r="109">
          <cell r="A109" t="str">
            <v>nzAAnzDN</v>
          </cell>
          <cell r="B109" t="str">
            <v>nzAA</v>
          </cell>
          <cell r="C109" t="str">
            <v>nzDN</v>
          </cell>
          <cell r="D109" t="str">
            <v>Reg</v>
          </cell>
          <cell r="E109" t="str">
            <v>Dom</v>
          </cell>
          <cell r="G109">
            <v>571</v>
          </cell>
          <cell r="H109">
            <v>531</v>
          </cell>
          <cell r="I109">
            <v>0</v>
          </cell>
          <cell r="J109">
            <v>25</v>
          </cell>
          <cell r="K109">
            <v>15</v>
          </cell>
          <cell r="L109">
            <v>0</v>
          </cell>
          <cell r="M109">
            <v>575.73368843589481</v>
          </cell>
          <cell r="N109" t="str">
            <v>Akl-Dud</v>
          </cell>
          <cell r="O109" t="str">
            <v>Mtr-Reg</v>
          </cell>
          <cell r="P109">
            <v>0</v>
          </cell>
          <cell r="Q109">
            <v>1</v>
          </cell>
          <cell r="R109" t="str">
            <v>Akl-Dud</v>
          </cell>
          <cell r="T109">
            <v>0</v>
          </cell>
          <cell r="V109" t="e">
            <v>#N/A</v>
          </cell>
          <cell r="W109">
            <v>0</v>
          </cell>
        </row>
        <row r="110">
          <cell r="A110" t="str">
            <v>nzAAnzGB</v>
          </cell>
          <cell r="B110" t="str">
            <v>nzAA</v>
          </cell>
          <cell r="C110" t="str">
            <v>nzGB</v>
          </cell>
          <cell r="D110" t="str">
            <v>Reg</v>
          </cell>
          <cell r="E110" t="str">
            <v>Dom</v>
          </cell>
          <cell r="G110">
            <v>56</v>
          </cell>
          <cell r="H110">
            <v>31</v>
          </cell>
          <cell r="I110">
            <v>0</v>
          </cell>
          <cell r="J110">
            <v>25</v>
          </cell>
          <cell r="K110">
            <v>0</v>
          </cell>
          <cell r="L110">
            <v>0</v>
          </cell>
          <cell r="M110">
            <v>229.32352692211933</v>
          </cell>
          <cell r="N110" t="str">
            <v>Akl-Gbz</v>
          </cell>
          <cell r="O110" t="str">
            <v>Mtr-Reg</v>
          </cell>
          <cell r="P110">
            <v>0</v>
          </cell>
          <cell r="Q110">
            <v>1</v>
          </cell>
          <cell r="R110" t="str">
            <v>Akl-Gbz</v>
          </cell>
          <cell r="T110">
            <v>0</v>
          </cell>
          <cell r="V110" t="e">
            <v>#N/A</v>
          </cell>
          <cell r="W110">
            <v>0</v>
          </cell>
        </row>
        <row r="111">
          <cell r="A111" t="str">
            <v>nzAAnzGS</v>
          </cell>
          <cell r="B111" t="str">
            <v>nzAA</v>
          </cell>
          <cell r="C111" t="str">
            <v>nzGS</v>
          </cell>
          <cell r="D111" t="str">
            <v>Reg</v>
          </cell>
          <cell r="E111" t="str">
            <v>Dom</v>
          </cell>
          <cell r="G111">
            <v>180</v>
          </cell>
          <cell r="H111">
            <v>140</v>
          </cell>
          <cell r="I111">
            <v>0</v>
          </cell>
          <cell r="J111">
            <v>25</v>
          </cell>
          <cell r="K111">
            <v>15</v>
          </cell>
          <cell r="L111">
            <v>0</v>
          </cell>
          <cell r="M111">
            <v>304.84094213212239</v>
          </cell>
          <cell r="N111" t="str">
            <v>Akl-Gis</v>
          </cell>
          <cell r="O111" t="str">
            <v>Mtr-Reg</v>
          </cell>
          <cell r="P111">
            <v>0</v>
          </cell>
          <cell r="Q111">
            <v>1</v>
          </cell>
          <cell r="R111" t="str">
            <v>Akl-Gis</v>
          </cell>
          <cell r="T111">
            <v>0</v>
          </cell>
          <cell r="V111" t="e">
            <v>#N/A</v>
          </cell>
          <cell r="W111">
            <v>0</v>
          </cell>
        </row>
        <row r="112">
          <cell r="A112" t="str">
            <v>nzAAnzHN</v>
          </cell>
          <cell r="B112" t="str">
            <v>nzAA</v>
          </cell>
          <cell r="C112" t="str">
            <v>nzHN</v>
          </cell>
          <cell r="D112" t="str">
            <v>Reg</v>
          </cell>
          <cell r="E112" t="str">
            <v>Dom</v>
          </cell>
          <cell r="G112">
            <v>57</v>
          </cell>
          <cell r="H112">
            <v>17</v>
          </cell>
          <cell r="I112">
            <v>0</v>
          </cell>
          <cell r="J112">
            <v>25</v>
          </cell>
          <cell r="K112">
            <v>15</v>
          </cell>
          <cell r="L112">
            <v>0</v>
          </cell>
          <cell r="M112">
            <v>219.62404239973364</v>
          </cell>
          <cell r="N112" t="str">
            <v>Akl-Hlz</v>
          </cell>
          <cell r="O112" t="str">
            <v>Mtr-Reg</v>
          </cell>
          <cell r="P112">
            <v>0</v>
          </cell>
          <cell r="Q112">
            <v>1</v>
          </cell>
          <cell r="R112" t="str">
            <v>Akl-Hlz</v>
          </cell>
          <cell r="T112">
            <v>0</v>
          </cell>
          <cell r="V112" t="e">
            <v>#N/A</v>
          </cell>
          <cell r="W112">
            <v>0</v>
          </cell>
        </row>
        <row r="113">
          <cell r="A113" t="str">
            <v>nzAAnzKK</v>
          </cell>
          <cell r="B113" t="str">
            <v>nzAA</v>
          </cell>
          <cell r="C113" t="str">
            <v>nzKK</v>
          </cell>
          <cell r="D113" t="str">
            <v>Reg</v>
          </cell>
          <cell r="E113" t="str">
            <v>Dom</v>
          </cell>
          <cell r="G113">
            <v>112</v>
          </cell>
          <cell r="H113">
            <v>77</v>
          </cell>
          <cell r="I113">
            <v>0</v>
          </cell>
          <cell r="J113">
            <v>25</v>
          </cell>
          <cell r="K113">
            <v>10</v>
          </cell>
          <cell r="L113">
            <v>0</v>
          </cell>
          <cell r="M113">
            <v>261.1932617813867</v>
          </cell>
          <cell r="N113" t="str">
            <v>Akl-Kke</v>
          </cell>
          <cell r="O113" t="str">
            <v>Mtr-Reg</v>
          </cell>
          <cell r="P113">
            <v>0</v>
          </cell>
          <cell r="Q113">
            <v>1</v>
          </cell>
          <cell r="R113" t="str">
            <v>Akl-Kke</v>
          </cell>
          <cell r="T113">
            <v>0</v>
          </cell>
          <cell r="V113" t="e">
            <v>#N/A</v>
          </cell>
          <cell r="W113">
            <v>0</v>
          </cell>
        </row>
        <row r="114">
          <cell r="A114" t="str">
            <v>nzAAnzKT</v>
          </cell>
          <cell r="B114" t="str">
            <v>nzAA</v>
          </cell>
          <cell r="C114" t="str">
            <v>nzKT</v>
          </cell>
          <cell r="D114" t="str">
            <v>Reg</v>
          </cell>
          <cell r="E114" t="str">
            <v>Dom</v>
          </cell>
          <cell r="G114">
            <v>137</v>
          </cell>
          <cell r="H114">
            <v>102</v>
          </cell>
          <cell r="I114">
            <v>0</v>
          </cell>
          <cell r="J114">
            <v>25</v>
          </cell>
          <cell r="K114">
            <v>10</v>
          </cell>
          <cell r="L114">
            <v>0</v>
          </cell>
          <cell r="M114">
            <v>278.51376985707549</v>
          </cell>
          <cell r="N114" t="str">
            <v>Akl-Kat</v>
          </cell>
          <cell r="O114" t="str">
            <v>Mtr-Reg</v>
          </cell>
          <cell r="P114">
            <v>0</v>
          </cell>
          <cell r="Q114">
            <v>1</v>
          </cell>
          <cell r="R114" t="str">
            <v>Akl-Kat</v>
          </cell>
          <cell r="T114">
            <v>0</v>
          </cell>
          <cell r="V114" t="e">
            <v>#N/A</v>
          </cell>
          <cell r="W114">
            <v>0</v>
          </cell>
        </row>
        <row r="115">
          <cell r="A115" t="str">
            <v>nzAAnzMS</v>
          </cell>
          <cell r="B115" t="str">
            <v>nzAA</v>
          </cell>
          <cell r="C115" t="str">
            <v>nzMS</v>
          </cell>
          <cell r="D115" t="str">
            <v>Reg</v>
          </cell>
          <cell r="E115" t="str">
            <v>Dom</v>
          </cell>
          <cell r="G115">
            <v>240</v>
          </cell>
          <cell r="H115">
            <v>205</v>
          </cell>
          <cell r="I115">
            <v>0</v>
          </cell>
          <cell r="J115">
            <v>25</v>
          </cell>
          <cell r="K115">
            <v>10</v>
          </cell>
          <cell r="L115">
            <v>0</v>
          </cell>
          <cell r="M115">
            <v>349.87426312891319</v>
          </cell>
          <cell r="N115" t="str">
            <v>Akl-Mro</v>
          </cell>
          <cell r="O115" t="str">
            <v>Mtr-Reg</v>
          </cell>
          <cell r="P115">
            <v>0</v>
          </cell>
          <cell r="Q115">
            <v>1</v>
          </cell>
          <cell r="R115" t="str">
            <v>Akl-Mro</v>
          </cell>
          <cell r="S115" t="str">
            <v>add 16mar08</v>
          </cell>
          <cell r="T115">
            <v>0</v>
          </cell>
          <cell r="V115" t="e">
            <v>#N/A</v>
          </cell>
          <cell r="W115">
            <v>0</v>
          </cell>
        </row>
        <row r="116">
          <cell r="A116" t="str">
            <v>nzAAnzNP</v>
          </cell>
          <cell r="B116" t="str">
            <v>nzAA</v>
          </cell>
          <cell r="C116" t="str">
            <v>nzNP</v>
          </cell>
          <cell r="D116" t="str">
            <v>Reg</v>
          </cell>
          <cell r="E116" t="str">
            <v>Dom</v>
          </cell>
          <cell r="G116">
            <v>123</v>
          </cell>
          <cell r="H116">
            <v>83</v>
          </cell>
          <cell r="I116">
            <v>0</v>
          </cell>
          <cell r="J116">
            <v>25</v>
          </cell>
          <cell r="K116">
            <v>15</v>
          </cell>
          <cell r="L116">
            <v>0</v>
          </cell>
          <cell r="M116">
            <v>265.35018371955198</v>
          </cell>
          <cell r="N116" t="str">
            <v>Akl-Npl</v>
          </cell>
          <cell r="O116" t="str">
            <v>Mtr-Reg</v>
          </cell>
          <cell r="P116">
            <v>0</v>
          </cell>
          <cell r="Q116">
            <v>1</v>
          </cell>
          <cell r="R116" t="str">
            <v>Akl-Npl</v>
          </cell>
          <cell r="T116">
            <v>0</v>
          </cell>
          <cell r="V116" t="e">
            <v>#N/A</v>
          </cell>
          <cell r="W116">
            <v>0</v>
          </cell>
        </row>
        <row r="117">
          <cell r="A117" t="str">
            <v>nzAAnzNR</v>
          </cell>
          <cell r="B117" t="str">
            <v>nzAA</v>
          </cell>
          <cell r="C117" t="str">
            <v>nzNR</v>
          </cell>
          <cell r="D117" t="str">
            <v>Reg</v>
          </cell>
          <cell r="E117" t="str">
            <v>Dom</v>
          </cell>
          <cell r="G117">
            <v>176</v>
          </cell>
          <cell r="H117">
            <v>136</v>
          </cell>
          <cell r="I117">
            <v>0</v>
          </cell>
          <cell r="J117">
            <v>25</v>
          </cell>
          <cell r="K117">
            <v>15</v>
          </cell>
          <cell r="L117">
            <v>0</v>
          </cell>
          <cell r="M117">
            <v>302.0696608400122</v>
          </cell>
          <cell r="N117" t="str">
            <v>Akl-Npe</v>
          </cell>
          <cell r="O117" t="str">
            <v>Mtr-Reg</v>
          </cell>
          <cell r="P117">
            <v>0</v>
          </cell>
          <cell r="Q117">
            <v>1</v>
          </cell>
          <cell r="R117" t="str">
            <v>Akl-Npe</v>
          </cell>
          <cell r="T117">
            <v>0</v>
          </cell>
          <cell r="V117" t="e">
            <v>#N/A</v>
          </cell>
          <cell r="W117">
            <v>0</v>
          </cell>
        </row>
        <row r="118">
          <cell r="A118" t="str">
            <v>nzAAnzNS</v>
          </cell>
          <cell r="B118" t="str">
            <v>nzAA</v>
          </cell>
          <cell r="C118" t="str">
            <v>nzNS</v>
          </cell>
          <cell r="D118" t="str">
            <v>Reg</v>
          </cell>
          <cell r="E118" t="str">
            <v>Dom</v>
          </cell>
          <cell r="G118">
            <v>266</v>
          </cell>
          <cell r="H118">
            <v>226</v>
          </cell>
          <cell r="I118">
            <v>0</v>
          </cell>
          <cell r="J118">
            <v>25</v>
          </cell>
          <cell r="K118">
            <v>15</v>
          </cell>
          <cell r="L118">
            <v>0</v>
          </cell>
          <cell r="M118">
            <v>364.42348991249179</v>
          </cell>
          <cell r="N118" t="str">
            <v>Akl-Nsn</v>
          </cell>
          <cell r="O118" t="str">
            <v>Mtr-Reg</v>
          </cell>
          <cell r="P118">
            <v>0</v>
          </cell>
          <cell r="Q118">
            <v>1</v>
          </cell>
          <cell r="R118" t="str">
            <v>Akl-Nsn</v>
          </cell>
          <cell r="T118">
            <v>0</v>
          </cell>
          <cell r="V118" t="e">
            <v>#N/A</v>
          </cell>
          <cell r="W118">
            <v>0</v>
          </cell>
        </row>
        <row r="119">
          <cell r="A119" t="str">
            <v>nzAAnzNV</v>
          </cell>
          <cell r="B119" t="str">
            <v>nzAA</v>
          </cell>
          <cell r="C119" t="str">
            <v>nzNV</v>
          </cell>
          <cell r="D119" t="str">
            <v>Reg</v>
          </cell>
          <cell r="E119" t="str">
            <v>Dom</v>
          </cell>
          <cell r="G119">
            <v>620</v>
          </cell>
          <cell r="H119">
            <v>580</v>
          </cell>
          <cell r="I119">
            <v>0</v>
          </cell>
          <cell r="J119">
            <v>25</v>
          </cell>
          <cell r="K119">
            <v>15</v>
          </cell>
          <cell r="L119">
            <v>0</v>
          </cell>
          <cell r="M119">
            <v>609.68188426424467</v>
          </cell>
          <cell r="N119" t="str">
            <v>Akl-Ivc</v>
          </cell>
          <cell r="O119" t="str">
            <v>Mtr-Reg</v>
          </cell>
          <cell r="P119">
            <v>0</v>
          </cell>
          <cell r="Q119">
            <v>1</v>
          </cell>
          <cell r="R119" t="str">
            <v>Akl-Ivc</v>
          </cell>
          <cell r="T119">
            <v>0</v>
          </cell>
          <cell r="V119" t="e">
            <v>#N/A</v>
          </cell>
          <cell r="W119">
            <v>0</v>
          </cell>
        </row>
        <row r="120">
          <cell r="A120" t="str">
            <v>nzAAnzOH</v>
          </cell>
          <cell r="B120" t="str">
            <v>nzAA</v>
          </cell>
          <cell r="C120" t="str">
            <v>nzOH</v>
          </cell>
          <cell r="D120" t="str">
            <v>Mil</v>
          </cell>
          <cell r="E120" t="str">
            <v>Dom</v>
          </cell>
          <cell r="G120">
            <v>193</v>
          </cell>
          <cell r="H120">
            <v>143</v>
          </cell>
          <cell r="I120">
            <v>0</v>
          </cell>
          <cell r="J120">
            <v>25</v>
          </cell>
          <cell r="K120">
            <v>25</v>
          </cell>
          <cell r="L120">
            <v>0</v>
          </cell>
          <cell r="M120">
            <v>306.91940310120503</v>
          </cell>
          <cell r="N120" t="str">
            <v>Akl-Oha</v>
          </cell>
          <cell r="O120" t="str">
            <v>Mtr-Reg</v>
          </cell>
          <cell r="P120">
            <v>0</v>
          </cell>
          <cell r="Q120">
            <v>1</v>
          </cell>
          <cell r="R120" t="str">
            <v>Akl-Oha</v>
          </cell>
          <cell r="S120" t="str">
            <v>add 19dec03</v>
          </cell>
          <cell r="T120">
            <v>0</v>
          </cell>
          <cell r="V120" t="e">
            <v>#N/A</v>
          </cell>
          <cell r="W120">
            <v>0</v>
          </cell>
        </row>
        <row r="121">
          <cell r="A121" t="str">
            <v>nzAAnzPM</v>
          </cell>
          <cell r="B121" t="str">
            <v>nzAA</v>
          </cell>
          <cell r="C121" t="str">
            <v>nzPM</v>
          </cell>
          <cell r="D121" t="str">
            <v>Reg</v>
          </cell>
          <cell r="E121" t="str">
            <v>Dom</v>
          </cell>
          <cell r="G121">
            <v>201</v>
          </cell>
          <cell r="H121">
            <v>161</v>
          </cell>
          <cell r="I121">
            <v>0</v>
          </cell>
          <cell r="J121">
            <v>25</v>
          </cell>
          <cell r="K121">
            <v>15</v>
          </cell>
          <cell r="L121">
            <v>0</v>
          </cell>
          <cell r="M121">
            <v>319.39016891570094</v>
          </cell>
          <cell r="N121" t="str">
            <v>Akl-Pmr</v>
          </cell>
          <cell r="O121" t="str">
            <v>Mtr-Reg</v>
          </cell>
          <cell r="P121">
            <v>0</v>
          </cell>
          <cell r="Q121">
            <v>1</v>
          </cell>
          <cell r="R121" t="str">
            <v>Akl-Pmr</v>
          </cell>
          <cell r="T121">
            <v>0</v>
          </cell>
          <cell r="V121" t="e">
            <v>#N/A</v>
          </cell>
          <cell r="W121">
            <v>0</v>
          </cell>
        </row>
        <row r="122">
          <cell r="A122" t="str">
            <v>nzAAnzPP</v>
          </cell>
          <cell r="B122" t="str">
            <v>nzAA</v>
          </cell>
          <cell r="C122" t="str">
            <v>nzPP</v>
          </cell>
          <cell r="D122" t="str">
            <v>reg</v>
          </cell>
          <cell r="E122" t="str">
            <v>Dom</v>
          </cell>
          <cell r="G122">
            <v>233</v>
          </cell>
          <cell r="H122">
            <v>198</v>
          </cell>
          <cell r="I122">
            <v>0</v>
          </cell>
          <cell r="J122">
            <v>25</v>
          </cell>
          <cell r="K122">
            <v>10</v>
          </cell>
          <cell r="L122">
            <v>0</v>
          </cell>
          <cell r="M122">
            <v>345.02452086772035</v>
          </cell>
          <cell r="N122" t="str">
            <v>Akl-Ppq</v>
          </cell>
          <cell r="O122" t="str">
            <v>Mtr-Reg</v>
          </cell>
          <cell r="P122">
            <v>0</v>
          </cell>
          <cell r="Q122">
            <v>1</v>
          </cell>
          <cell r="R122" t="str">
            <v>Akl-Ppq</v>
          </cell>
          <cell r="T122">
            <v>0</v>
          </cell>
          <cell r="V122" t="e">
            <v>#N/A</v>
          </cell>
          <cell r="W122">
            <v>0</v>
          </cell>
        </row>
        <row r="123">
          <cell r="A123" t="str">
            <v>nzAAnzQN</v>
          </cell>
          <cell r="B123" t="str">
            <v>nzAA</v>
          </cell>
          <cell r="C123" t="str">
            <v>nzQN</v>
          </cell>
          <cell r="D123" t="str">
            <v>Reg</v>
          </cell>
          <cell r="E123" t="str">
            <v>Dom</v>
          </cell>
          <cell r="G123">
            <v>551</v>
          </cell>
          <cell r="H123">
            <v>511</v>
          </cell>
          <cell r="I123">
            <v>0</v>
          </cell>
          <cell r="J123">
            <v>25</v>
          </cell>
          <cell r="K123">
            <v>15</v>
          </cell>
          <cell r="L123">
            <v>0</v>
          </cell>
          <cell r="M123">
            <v>561.87728197534375</v>
          </cell>
          <cell r="N123" t="str">
            <v>Akl-Zqn</v>
          </cell>
          <cell r="O123" t="str">
            <v>Mtr-Reg</v>
          </cell>
          <cell r="P123">
            <v>0</v>
          </cell>
          <cell r="Q123">
            <v>1</v>
          </cell>
          <cell r="R123" t="str">
            <v>Akl-Zqn</v>
          </cell>
          <cell r="T123">
            <v>0</v>
          </cell>
          <cell r="V123" t="e">
            <v>#N/A</v>
          </cell>
          <cell r="W123">
            <v>0</v>
          </cell>
        </row>
        <row r="124">
          <cell r="A124" t="str">
            <v>nzAAnzRO</v>
          </cell>
          <cell r="B124" t="str">
            <v>nzAA</v>
          </cell>
          <cell r="C124" t="str">
            <v>nzRO</v>
          </cell>
          <cell r="D124" t="str">
            <v>Reg</v>
          </cell>
          <cell r="E124" t="str">
            <v>Dom</v>
          </cell>
          <cell r="G124">
            <v>97</v>
          </cell>
          <cell r="H124">
            <v>57</v>
          </cell>
          <cell r="I124">
            <v>0</v>
          </cell>
          <cell r="J124">
            <v>25</v>
          </cell>
          <cell r="K124">
            <v>15</v>
          </cell>
          <cell r="L124">
            <v>0</v>
          </cell>
          <cell r="M124">
            <v>247.33685532083567</v>
          </cell>
          <cell r="N124" t="str">
            <v>Akl-Rot</v>
          </cell>
          <cell r="O124" t="str">
            <v>Mtr-Reg</v>
          </cell>
          <cell r="P124">
            <v>0</v>
          </cell>
          <cell r="Q124">
            <v>1</v>
          </cell>
          <cell r="R124" t="str">
            <v>Akl-Rot</v>
          </cell>
          <cell r="T124">
            <v>0</v>
          </cell>
          <cell r="V124" t="e">
            <v>#N/A</v>
          </cell>
          <cell r="W124">
            <v>0</v>
          </cell>
        </row>
        <row r="125">
          <cell r="A125" t="str">
            <v>nzAAnzTG</v>
          </cell>
          <cell r="B125" t="str">
            <v>nzAA</v>
          </cell>
          <cell r="C125" t="str">
            <v>nzTG</v>
          </cell>
          <cell r="D125" t="str">
            <v>Reg</v>
          </cell>
          <cell r="E125" t="str">
            <v>Dom</v>
          </cell>
          <cell r="G125">
            <v>77</v>
          </cell>
          <cell r="H125">
            <v>42</v>
          </cell>
          <cell r="I125">
            <v>0</v>
          </cell>
          <cell r="J125">
            <v>25</v>
          </cell>
          <cell r="K125">
            <v>10</v>
          </cell>
          <cell r="L125">
            <v>0</v>
          </cell>
          <cell r="M125">
            <v>236.94455047542237</v>
          </cell>
          <cell r="N125" t="str">
            <v>Akl-Trg</v>
          </cell>
          <cell r="O125" t="str">
            <v>Mtr-Reg</v>
          </cell>
          <cell r="P125">
            <v>0</v>
          </cell>
          <cell r="Q125">
            <v>1</v>
          </cell>
          <cell r="R125" t="str">
            <v>Akl-Trg</v>
          </cell>
          <cell r="T125">
            <v>0</v>
          </cell>
          <cell r="V125" t="e">
            <v>#N/A</v>
          </cell>
          <cell r="W125">
            <v>0</v>
          </cell>
        </row>
        <row r="126">
          <cell r="A126" t="str">
            <v>nzAAnzWB</v>
          </cell>
          <cell r="B126" t="str">
            <v>nzAA</v>
          </cell>
          <cell r="C126" t="str">
            <v>nzWB</v>
          </cell>
          <cell r="D126" t="str">
            <v>Reg</v>
          </cell>
          <cell r="E126" t="str">
            <v>Dom</v>
          </cell>
          <cell r="G126">
            <v>273</v>
          </cell>
          <cell r="H126">
            <v>238</v>
          </cell>
          <cell r="I126">
            <v>0</v>
          </cell>
          <cell r="J126">
            <v>25</v>
          </cell>
          <cell r="K126">
            <v>10</v>
          </cell>
          <cell r="L126">
            <v>0</v>
          </cell>
          <cell r="M126">
            <v>372.73733378882241</v>
          </cell>
          <cell r="N126" t="str">
            <v>Akl-Bhe</v>
          </cell>
          <cell r="O126" t="str">
            <v>Mtr-Reg</v>
          </cell>
          <cell r="P126">
            <v>0</v>
          </cell>
          <cell r="Q126">
            <v>1</v>
          </cell>
          <cell r="R126" t="str">
            <v>Akl-Bhe</v>
          </cell>
          <cell r="T126">
            <v>0</v>
          </cell>
          <cell r="V126" t="e">
            <v>#N/A</v>
          </cell>
          <cell r="W126">
            <v>0</v>
          </cell>
        </row>
        <row r="127">
          <cell r="A127" t="str">
            <v>nzAAnzWK</v>
          </cell>
          <cell r="B127" t="str">
            <v>nzAA</v>
          </cell>
          <cell r="C127" t="str">
            <v>nzWK</v>
          </cell>
          <cell r="D127" t="str">
            <v>Reg</v>
          </cell>
          <cell r="E127" t="str">
            <v>Dom</v>
          </cell>
          <cell r="G127">
            <v>114</v>
          </cell>
          <cell r="H127">
            <v>79</v>
          </cell>
          <cell r="I127">
            <v>0</v>
          </cell>
          <cell r="J127">
            <v>25</v>
          </cell>
          <cell r="K127">
            <v>10</v>
          </cell>
          <cell r="L127">
            <v>0</v>
          </cell>
          <cell r="M127">
            <v>262.57890242744179</v>
          </cell>
          <cell r="N127" t="str">
            <v>Akl-Whk</v>
          </cell>
          <cell r="O127" t="str">
            <v>Mtr-Reg</v>
          </cell>
          <cell r="P127">
            <v>0</v>
          </cell>
          <cell r="Q127">
            <v>1</v>
          </cell>
          <cell r="R127" t="str">
            <v>Akl-Whk</v>
          </cell>
          <cell r="T127">
            <v>0</v>
          </cell>
          <cell r="V127" t="e">
            <v>#N/A</v>
          </cell>
          <cell r="W127">
            <v>0</v>
          </cell>
        </row>
        <row r="128">
          <cell r="A128" t="str">
            <v>nzAAnzWN</v>
          </cell>
          <cell r="B128" t="str">
            <v>nzAA</v>
          </cell>
          <cell r="C128" t="str">
            <v>nzWN</v>
          </cell>
          <cell r="D128" t="str">
            <v>Mtr</v>
          </cell>
          <cell r="E128" t="str">
            <v>Dom</v>
          </cell>
          <cell r="G128">
            <v>258</v>
          </cell>
          <cell r="H128">
            <v>208</v>
          </cell>
          <cell r="I128">
            <v>0</v>
          </cell>
          <cell r="J128">
            <v>25</v>
          </cell>
          <cell r="K128">
            <v>25</v>
          </cell>
          <cell r="L128">
            <v>0</v>
          </cell>
          <cell r="M128">
            <v>351.95272409799588</v>
          </cell>
          <cell r="N128" t="str">
            <v>Akl-Wlg</v>
          </cell>
          <cell r="O128" t="str">
            <v>Aa-Wn-Aa</v>
          </cell>
          <cell r="P128">
            <v>0</v>
          </cell>
          <cell r="Q128">
            <v>1</v>
          </cell>
          <cell r="R128" t="str">
            <v>Akl-Wlg</v>
          </cell>
          <cell r="T128">
            <v>0</v>
          </cell>
          <cell r="V128" t="e">
            <v>#N/A</v>
          </cell>
          <cell r="W128">
            <v>0</v>
          </cell>
        </row>
        <row r="129">
          <cell r="A129" t="str">
            <v>nzAAnzWR</v>
          </cell>
          <cell r="B129" t="str">
            <v>nzAA</v>
          </cell>
          <cell r="C129" t="str">
            <v>nzWR</v>
          </cell>
          <cell r="D129" t="str">
            <v>Reg</v>
          </cell>
          <cell r="E129" t="str">
            <v>Dom</v>
          </cell>
          <cell r="G129">
            <v>76</v>
          </cell>
          <cell r="H129">
            <v>41</v>
          </cell>
          <cell r="I129">
            <v>0</v>
          </cell>
          <cell r="J129">
            <v>25</v>
          </cell>
          <cell r="K129">
            <v>10</v>
          </cell>
          <cell r="L129">
            <v>0</v>
          </cell>
          <cell r="M129">
            <v>236.25173015239483</v>
          </cell>
          <cell r="N129" t="str">
            <v>Akl-Wre</v>
          </cell>
          <cell r="O129" t="str">
            <v>Mtr-Reg</v>
          </cell>
          <cell r="P129">
            <v>0</v>
          </cell>
          <cell r="Q129">
            <v>1</v>
          </cell>
          <cell r="R129" t="str">
            <v>Akl-Wre</v>
          </cell>
          <cell r="T129">
            <v>0</v>
          </cell>
          <cell r="V129" t="e">
            <v>#N/A</v>
          </cell>
          <cell r="W129">
            <v>0</v>
          </cell>
        </row>
        <row r="130">
          <cell r="A130" t="str">
            <v>nzAAnzWT</v>
          </cell>
          <cell r="B130" t="str">
            <v>nzAA</v>
          </cell>
          <cell r="C130" t="str">
            <v>nzWT</v>
          </cell>
          <cell r="D130" t="str">
            <v>Reg</v>
          </cell>
          <cell r="E130" t="str">
            <v>Dom</v>
          </cell>
          <cell r="G130">
            <v>43</v>
          </cell>
          <cell r="H130">
            <v>18</v>
          </cell>
          <cell r="I130">
            <v>0</v>
          </cell>
          <cell r="J130">
            <v>25</v>
          </cell>
          <cell r="K130">
            <v>0</v>
          </cell>
          <cell r="L130">
            <v>0</v>
          </cell>
          <cell r="M130">
            <v>220.31686272276119</v>
          </cell>
          <cell r="N130" t="str">
            <v>Akl-Wtz</v>
          </cell>
          <cell r="O130" t="str">
            <v>Mtr-Reg</v>
          </cell>
          <cell r="P130">
            <v>0</v>
          </cell>
          <cell r="Q130">
            <v>1</v>
          </cell>
          <cell r="R130" t="str">
            <v>Akl-Wtz</v>
          </cell>
          <cell r="T130">
            <v>0</v>
          </cell>
          <cell r="V130" t="e">
            <v>#N/A</v>
          </cell>
          <cell r="W130">
            <v>0</v>
          </cell>
        </row>
        <row r="131">
          <cell r="A131" t="str">
            <v>nzAAnzWU</v>
          </cell>
          <cell r="B131" t="str">
            <v>nzAA</v>
          </cell>
          <cell r="C131" t="str">
            <v>nzWU</v>
          </cell>
          <cell r="D131" t="str">
            <v>Reg</v>
          </cell>
          <cell r="E131" t="str">
            <v>Dom</v>
          </cell>
          <cell r="G131">
            <v>176</v>
          </cell>
          <cell r="H131">
            <v>141</v>
          </cell>
          <cell r="I131">
            <v>0</v>
          </cell>
          <cell r="J131">
            <v>25</v>
          </cell>
          <cell r="K131">
            <v>10</v>
          </cell>
          <cell r="L131">
            <v>0</v>
          </cell>
          <cell r="M131">
            <v>305.53376245514994</v>
          </cell>
          <cell r="N131" t="str">
            <v>Akl-Wag</v>
          </cell>
          <cell r="O131" t="str">
            <v>Mtr-Reg</v>
          </cell>
          <cell r="P131">
            <v>0</v>
          </cell>
          <cell r="Q131">
            <v>1</v>
          </cell>
          <cell r="R131" t="str">
            <v>Akl-Wag</v>
          </cell>
          <cell r="T131">
            <v>0</v>
          </cell>
          <cell r="V131" t="e">
            <v>#N/A</v>
          </cell>
          <cell r="W131">
            <v>0</v>
          </cell>
        </row>
        <row r="132">
          <cell r="A132" t="str">
            <v>nzAApgUM</v>
          </cell>
          <cell r="B132" t="str">
            <v>nzAA</v>
          </cell>
          <cell r="C132" t="str">
            <v>pgUM</v>
          </cell>
          <cell r="D132" t="str">
            <v>Oce</v>
          </cell>
          <cell r="E132" t="str">
            <v>Int</v>
          </cell>
          <cell r="F132" t="str">
            <v>Y</v>
          </cell>
          <cell r="G132">
            <v>676</v>
          </cell>
          <cell r="H132">
            <v>150</v>
          </cell>
          <cell r="I132">
            <v>501</v>
          </cell>
          <cell r="J132">
            <v>25</v>
          </cell>
          <cell r="K132">
            <v>0</v>
          </cell>
          <cell r="L132">
            <v>0</v>
          </cell>
          <cell r="M132">
            <v>155.98849572965307</v>
          </cell>
          <cell r="N132" t="str">
            <v>Akl-Gum</v>
          </cell>
          <cell r="O132" t="str">
            <v>Pacific</v>
          </cell>
          <cell r="P132">
            <v>0</v>
          </cell>
          <cell r="Q132">
            <v>1</v>
          </cell>
          <cell r="R132" t="str">
            <v>Akl-Gum</v>
          </cell>
          <cell r="T132">
            <v>501</v>
          </cell>
          <cell r="V132" t="e">
            <v>#N/A</v>
          </cell>
          <cell r="W132">
            <v>501</v>
          </cell>
        </row>
        <row r="133">
          <cell r="A133" t="str">
            <v>nzAAphNL</v>
          </cell>
          <cell r="B133" t="str">
            <v>nzAA</v>
          </cell>
          <cell r="C133" t="str">
            <v>phNL</v>
          </cell>
          <cell r="D133" t="str">
            <v>Oce</v>
          </cell>
          <cell r="E133" t="str">
            <v>Int</v>
          </cell>
          <cell r="F133" t="str">
            <v>Y</v>
          </cell>
          <cell r="G133">
            <v>2133</v>
          </cell>
          <cell r="H133">
            <v>150</v>
          </cell>
          <cell r="I133">
            <v>361</v>
          </cell>
          <cell r="J133">
            <v>25</v>
          </cell>
          <cell r="K133">
            <v>0</v>
          </cell>
          <cell r="L133">
            <v>0</v>
          </cell>
          <cell r="M133">
            <v>307.40437732732431</v>
          </cell>
          <cell r="N133" t="str">
            <v>Akl-Hnl</v>
          </cell>
          <cell r="O133" t="str">
            <v>America</v>
          </cell>
          <cell r="P133">
            <v>1597</v>
          </cell>
          <cell r="Q133">
            <v>1</v>
          </cell>
          <cell r="R133" t="str">
            <v>Akl-Hnl</v>
          </cell>
          <cell r="S133" t="str">
            <v>Update TS 21may03</v>
          </cell>
          <cell r="T133">
            <v>631</v>
          </cell>
          <cell r="U133">
            <v>1305</v>
          </cell>
          <cell r="V133">
            <v>1958</v>
          </cell>
          <cell r="W133">
            <v>1958</v>
          </cell>
        </row>
        <row r="134">
          <cell r="A134" t="str">
            <v>nzAArcTP</v>
          </cell>
          <cell r="B134" t="str">
            <v>nzAA</v>
          </cell>
          <cell r="C134" t="str">
            <v>rcTP</v>
          </cell>
          <cell r="D134" t="str">
            <v>Oce</v>
          </cell>
          <cell r="E134" t="str">
            <v>Int</v>
          </cell>
          <cell r="F134" t="str">
            <v>Y</v>
          </cell>
          <cell r="G134">
            <v>676</v>
          </cell>
          <cell r="H134">
            <v>150</v>
          </cell>
          <cell r="I134">
            <v>501</v>
          </cell>
          <cell r="J134">
            <v>25</v>
          </cell>
          <cell r="K134">
            <v>0</v>
          </cell>
          <cell r="L134">
            <v>0</v>
          </cell>
          <cell r="M134">
            <v>155.98849572965307</v>
          </cell>
          <cell r="N134" t="str">
            <v>Akl-Tpe</v>
          </cell>
          <cell r="O134" t="str">
            <v>Asia</v>
          </cell>
          <cell r="P134">
            <v>0</v>
          </cell>
          <cell r="Q134">
            <v>1</v>
          </cell>
          <cell r="R134" t="str">
            <v>Akl-Tpe</v>
          </cell>
          <cell r="T134">
            <v>501</v>
          </cell>
          <cell r="V134" t="e">
            <v>#N/A</v>
          </cell>
          <cell r="W134">
            <v>501</v>
          </cell>
        </row>
        <row r="135">
          <cell r="A135" t="str">
            <v>nzAArjAA</v>
          </cell>
          <cell r="B135" t="str">
            <v>nzAA</v>
          </cell>
          <cell r="C135" t="str">
            <v>rjAA</v>
          </cell>
          <cell r="D135" t="str">
            <v>Oce</v>
          </cell>
          <cell r="E135" t="str">
            <v>Int</v>
          </cell>
          <cell r="F135" t="str">
            <v>Y</v>
          </cell>
          <cell r="G135">
            <v>676</v>
          </cell>
          <cell r="H135">
            <v>150</v>
          </cell>
          <cell r="I135">
            <v>501</v>
          </cell>
          <cell r="J135">
            <v>25</v>
          </cell>
          <cell r="K135">
            <v>0</v>
          </cell>
          <cell r="L135">
            <v>0</v>
          </cell>
          <cell r="M135">
            <v>155.98849572965307</v>
          </cell>
          <cell r="N135" t="str">
            <v>Akl-Nrt</v>
          </cell>
          <cell r="O135" t="str">
            <v>Asia</v>
          </cell>
          <cell r="P135">
            <v>0</v>
          </cell>
          <cell r="Q135">
            <v>1</v>
          </cell>
          <cell r="R135" t="str">
            <v>Akl-Nrt</v>
          </cell>
          <cell r="T135">
            <v>501</v>
          </cell>
          <cell r="V135" t="e">
            <v>#N/A</v>
          </cell>
          <cell r="W135">
            <v>501</v>
          </cell>
        </row>
        <row r="136">
          <cell r="A136" t="str">
            <v>nzAArjBB</v>
          </cell>
          <cell r="B136" t="str">
            <v>nzAA</v>
          </cell>
          <cell r="C136" t="str">
            <v>rjBB</v>
          </cell>
          <cell r="D136" t="str">
            <v>Oce</v>
          </cell>
          <cell r="E136" t="str">
            <v>Int</v>
          </cell>
          <cell r="F136" t="str">
            <v>Y</v>
          </cell>
          <cell r="G136">
            <v>676</v>
          </cell>
          <cell r="H136">
            <v>150</v>
          </cell>
          <cell r="I136">
            <v>501</v>
          </cell>
          <cell r="J136">
            <v>25</v>
          </cell>
          <cell r="K136">
            <v>0</v>
          </cell>
          <cell r="L136">
            <v>0</v>
          </cell>
          <cell r="M136">
            <v>155.98849572965307</v>
          </cell>
          <cell r="N136" t="str">
            <v>Akl-Kix</v>
          </cell>
          <cell r="O136" t="str">
            <v>Asia</v>
          </cell>
          <cell r="P136">
            <v>0</v>
          </cell>
          <cell r="Q136">
            <v>1</v>
          </cell>
          <cell r="R136" t="str">
            <v>Akl-Kix</v>
          </cell>
          <cell r="T136">
            <v>501</v>
          </cell>
          <cell r="V136" t="e">
            <v>#N/A</v>
          </cell>
          <cell r="W136">
            <v>501</v>
          </cell>
        </row>
        <row r="137">
          <cell r="A137" t="str">
            <v>nzAArjCC</v>
          </cell>
          <cell r="B137" t="str">
            <v>nzAA</v>
          </cell>
          <cell r="C137" t="str">
            <v>rjCC</v>
          </cell>
          <cell r="D137" t="str">
            <v>Oce</v>
          </cell>
          <cell r="E137" t="str">
            <v>Int</v>
          </cell>
          <cell r="F137" t="str">
            <v>Y</v>
          </cell>
          <cell r="G137">
            <v>660</v>
          </cell>
          <cell r="H137">
            <v>150</v>
          </cell>
          <cell r="I137">
            <v>485</v>
          </cell>
          <cell r="J137">
            <v>25</v>
          </cell>
          <cell r="K137">
            <v>0</v>
          </cell>
          <cell r="L137">
            <v>0</v>
          </cell>
          <cell r="M137">
            <v>154.32572695438697</v>
          </cell>
          <cell r="N137" t="str">
            <v>Akl-Cts</v>
          </cell>
          <cell r="O137" t="str">
            <v>Asia</v>
          </cell>
          <cell r="P137">
            <v>0</v>
          </cell>
          <cell r="Q137">
            <v>1</v>
          </cell>
          <cell r="R137" t="str">
            <v>Akl-Cts</v>
          </cell>
          <cell r="T137">
            <v>485</v>
          </cell>
          <cell r="V137" t="e">
            <v>#N/A</v>
          </cell>
          <cell r="W137">
            <v>485</v>
          </cell>
        </row>
        <row r="138">
          <cell r="A138" t="str">
            <v>nzAArjCJ</v>
          </cell>
          <cell r="B138" t="str">
            <v>nzAA</v>
          </cell>
          <cell r="C138" t="str">
            <v>rjCJ</v>
          </cell>
          <cell r="D138" t="str">
            <v>Oce</v>
          </cell>
          <cell r="E138" t="str">
            <v>Int</v>
          </cell>
          <cell r="F138" t="str">
            <v>Y</v>
          </cell>
          <cell r="G138">
            <v>660</v>
          </cell>
          <cell r="H138">
            <v>150</v>
          </cell>
          <cell r="I138">
            <v>485</v>
          </cell>
          <cell r="J138">
            <v>25</v>
          </cell>
          <cell r="K138">
            <v>0</v>
          </cell>
          <cell r="L138">
            <v>0</v>
          </cell>
          <cell r="M138">
            <v>154.32572695438697</v>
          </cell>
          <cell r="N138" t="str">
            <v>Akl-Cts</v>
          </cell>
          <cell r="O138" t="str">
            <v>Asia</v>
          </cell>
          <cell r="P138">
            <v>0</v>
          </cell>
          <cell r="Q138">
            <v>1</v>
          </cell>
          <cell r="R138" t="str">
            <v>Akl-Cts</v>
          </cell>
          <cell r="T138">
            <v>485</v>
          </cell>
          <cell r="V138" t="e">
            <v>#N/A</v>
          </cell>
          <cell r="W138">
            <v>485</v>
          </cell>
        </row>
        <row r="139">
          <cell r="A139" t="str">
            <v>nzAArjFF</v>
          </cell>
          <cell r="B139" t="str">
            <v>nzAA</v>
          </cell>
          <cell r="C139" t="str">
            <v>rjFF</v>
          </cell>
          <cell r="D139" t="str">
            <v>Oce</v>
          </cell>
          <cell r="E139" t="str">
            <v>Int</v>
          </cell>
          <cell r="F139" t="str">
            <v>Y</v>
          </cell>
          <cell r="G139">
            <v>676</v>
          </cell>
          <cell r="H139">
            <v>150</v>
          </cell>
          <cell r="I139">
            <v>501</v>
          </cell>
          <cell r="J139">
            <v>25</v>
          </cell>
          <cell r="K139">
            <v>0</v>
          </cell>
          <cell r="L139">
            <v>0</v>
          </cell>
          <cell r="M139">
            <v>155.98849572965307</v>
          </cell>
          <cell r="N139" t="str">
            <v>Akl-Fuk</v>
          </cell>
          <cell r="O139" t="str">
            <v>Asia</v>
          </cell>
          <cell r="P139">
            <v>0</v>
          </cell>
          <cell r="Q139">
            <v>1</v>
          </cell>
          <cell r="R139" t="str">
            <v>Akl-Fuk</v>
          </cell>
          <cell r="T139">
            <v>501</v>
          </cell>
          <cell r="V139" t="e">
            <v>#N/A</v>
          </cell>
          <cell r="W139">
            <v>501</v>
          </cell>
        </row>
        <row r="140">
          <cell r="A140" t="str">
            <v>nzAArjFT</v>
          </cell>
          <cell r="B140" t="str">
            <v>nzAA</v>
          </cell>
          <cell r="C140" t="str">
            <v>rjFT</v>
          </cell>
          <cell r="D140" t="str">
            <v>Oce</v>
          </cell>
          <cell r="E140" t="str">
            <v>Int</v>
          </cell>
          <cell r="F140" t="str">
            <v>Y</v>
          </cell>
          <cell r="G140">
            <v>676</v>
          </cell>
          <cell r="H140">
            <v>150</v>
          </cell>
          <cell r="I140">
            <v>501</v>
          </cell>
          <cell r="J140">
            <v>25</v>
          </cell>
          <cell r="K140">
            <v>0</v>
          </cell>
          <cell r="L140">
            <v>0</v>
          </cell>
          <cell r="M140">
            <v>155.98849572965307</v>
          </cell>
          <cell r="N140" t="str">
            <v>Akl-Kmj</v>
          </cell>
          <cell r="O140" t="str">
            <v>Asia</v>
          </cell>
          <cell r="P140">
            <v>0</v>
          </cell>
          <cell r="Q140">
            <v>1</v>
          </cell>
          <cell r="R140" t="str">
            <v>Akl-Kmj</v>
          </cell>
          <cell r="T140">
            <v>501</v>
          </cell>
          <cell r="V140" t="e">
            <v>#N/A</v>
          </cell>
          <cell r="W140">
            <v>501</v>
          </cell>
        </row>
        <row r="141">
          <cell r="A141" t="str">
            <v>nzAArjNN</v>
          </cell>
          <cell r="B141" t="str">
            <v>nzAA</v>
          </cell>
          <cell r="C141" t="str">
            <v>rjNN</v>
          </cell>
          <cell r="D141" t="str">
            <v>Oce</v>
          </cell>
          <cell r="E141" t="str">
            <v>Int</v>
          </cell>
          <cell r="F141" t="str">
            <v>Y</v>
          </cell>
          <cell r="G141">
            <v>676</v>
          </cell>
          <cell r="H141">
            <v>150</v>
          </cell>
          <cell r="I141">
            <v>501</v>
          </cell>
          <cell r="J141">
            <v>25</v>
          </cell>
          <cell r="K141">
            <v>0</v>
          </cell>
          <cell r="L141">
            <v>0</v>
          </cell>
          <cell r="M141">
            <v>155.98849572965307</v>
          </cell>
          <cell r="N141" t="str">
            <v>Akl-Ngo</v>
          </cell>
          <cell r="O141" t="str">
            <v>Asia</v>
          </cell>
          <cell r="P141">
            <v>0</v>
          </cell>
          <cell r="Q141">
            <v>1</v>
          </cell>
          <cell r="R141" t="str">
            <v>Akl-Ngo</v>
          </cell>
          <cell r="T141">
            <v>501</v>
          </cell>
          <cell r="V141" t="e">
            <v>#N/A</v>
          </cell>
          <cell r="W141">
            <v>501</v>
          </cell>
        </row>
        <row r="142">
          <cell r="A142" t="str">
            <v>nzAArjOA</v>
          </cell>
          <cell r="B142" t="str">
            <v>nzAA</v>
          </cell>
          <cell r="C142" t="str">
            <v>rjOA</v>
          </cell>
          <cell r="D142" t="str">
            <v>Oce</v>
          </cell>
          <cell r="E142" t="str">
            <v>Int</v>
          </cell>
          <cell r="F142" t="str">
            <v>Y</v>
          </cell>
          <cell r="G142">
            <v>676</v>
          </cell>
          <cell r="H142">
            <v>150</v>
          </cell>
          <cell r="I142">
            <v>501</v>
          </cell>
          <cell r="J142">
            <v>25</v>
          </cell>
          <cell r="K142">
            <v>0</v>
          </cell>
          <cell r="L142">
            <v>0</v>
          </cell>
          <cell r="M142">
            <v>155.98849572965307</v>
          </cell>
          <cell r="N142" t="str">
            <v>Akl-Hij</v>
          </cell>
          <cell r="O142" t="str">
            <v>Asia</v>
          </cell>
          <cell r="P142">
            <v>0</v>
          </cell>
          <cell r="Q142">
            <v>1</v>
          </cell>
          <cell r="R142" t="str">
            <v>Akl-Hij</v>
          </cell>
          <cell r="T142">
            <v>501</v>
          </cell>
          <cell r="V142" t="e">
            <v>#N/A</v>
          </cell>
          <cell r="W142">
            <v>501</v>
          </cell>
        </row>
        <row r="143">
          <cell r="A143" t="str">
            <v>nzAArjOB</v>
          </cell>
          <cell r="B143" t="str">
            <v>nzAA</v>
          </cell>
          <cell r="C143" t="str">
            <v>rjOB</v>
          </cell>
          <cell r="D143" t="str">
            <v>Oce</v>
          </cell>
          <cell r="E143" t="str">
            <v>Int</v>
          </cell>
          <cell r="F143" t="str">
            <v>Y</v>
          </cell>
          <cell r="G143">
            <v>676</v>
          </cell>
          <cell r="H143">
            <v>150</v>
          </cell>
          <cell r="I143">
            <v>501</v>
          </cell>
          <cell r="J143">
            <v>25</v>
          </cell>
          <cell r="K143">
            <v>0</v>
          </cell>
          <cell r="L143">
            <v>0</v>
          </cell>
          <cell r="M143">
            <v>155.98849572965307</v>
          </cell>
          <cell r="N143" t="str">
            <v>Akl-Okj</v>
          </cell>
          <cell r="O143" t="str">
            <v>Asia</v>
          </cell>
          <cell r="P143">
            <v>0</v>
          </cell>
          <cell r="Q143">
            <v>1</v>
          </cell>
          <cell r="R143" t="str">
            <v>Akl-Okj</v>
          </cell>
          <cell r="T143">
            <v>501</v>
          </cell>
          <cell r="V143" t="e">
            <v>#N/A</v>
          </cell>
          <cell r="W143">
            <v>501</v>
          </cell>
        </row>
        <row r="144">
          <cell r="A144" t="str">
            <v>nzAArjOC</v>
          </cell>
          <cell r="B144" t="str">
            <v>nzAA</v>
          </cell>
          <cell r="C144" t="str">
            <v>rjOC</v>
          </cell>
          <cell r="D144" t="str">
            <v>Oce</v>
          </cell>
          <cell r="E144" t="str">
            <v>Int</v>
          </cell>
          <cell r="F144" t="str">
            <v>Y</v>
          </cell>
          <cell r="G144">
            <v>660</v>
          </cell>
          <cell r="H144">
            <v>150</v>
          </cell>
          <cell r="I144">
            <v>485</v>
          </cell>
          <cell r="J144">
            <v>25</v>
          </cell>
          <cell r="K144">
            <v>0</v>
          </cell>
          <cell r="L144">
            <v>0</v>
          </cell>
          <cell r="M144">
            <v>154.32572695438697</v>
          </cell>
          <cell r="N144" t="str">
            <v>Akl-Izo</v>
          </cell>
          <cell r="O144" t="str">
            <v>Asia</v>
          </cell>
          <cell r="P144">
            <v>0</v>
          </cell>
          <cell r="Q144">
            <v>1</v>
          </cell>
          <cell r="R144" t="str">
            <v>Akl-Izo</v>
          </cell>
          <cell r="T144">
            <v>485</v>
          </cell>
          <cell r="V144" t="e">
            <v>#N/A</v>
          </cell>
          <cell r="W144">
            <v>485</v>
          </cell>
        </row>
        <row r="145">
          <cell r="A145" t="str">
            <v>nzAArjOT</v>
          </cell>
          <cell r="B145" t="str">
            <v>nzAA</v>
          </cell>
          <cell r="C145" t="str">
            <v>rjOT</v>
          </cell>
          <cell r="D145" t="str">
            <v>Oce</v>
          </cell>
          <cell r="E145" t="str">
            <v>Int</v>
          </cell>
          <cell r="F145" t="str">
            <v>Y</v>
          </cell>
          <cell r="G145">
            <v>676</v>
          </cell>
          <cell r="H145">
            <v>150</v>
          </cell>
          <cell r="I145">
            <v>501</v>
          </cell>
          <cell r="J145">
            <v>25</v>
          </cell>
          <cell r="K145">
            <v>0</v>
          </cell>
          <cell r="L145">
            <v>0</v>
          </cell>
          <cell r="M145">
            <v>155.98849572965307</v>
          </cell>
          <cell r="N145" t="str">
            <v>Akl-Tak</v>
          </cell>
          <cell r="O145" t="str">
            <v>Asia</v>
          </cell>
          <cell r="P145">
            <v>0</v>
          </cell>
          <cell r="Q145">
            <v>1</v>
          </cell>
          <cell r="R145" t="str">
            <v>Akl-Tak</v>
          </cell>
          <cell r="T145">
            <v>501</v>
          </cell>
          <cell r="V145" t="e">
            <v>#N/A</v>
          </cell>
          <cell r="W145">
            <v>501</v>
          </cell>
        </row>
        <row r="146">
          <cell r="A146" t="str">
            <v>nzAArjSC</v>
          </cell>
          <cell r="B146" t="str">
            <v>nzAA</v>
          </cell>
          <cell r="C146" t="str">
            <v>rjSC</v>
          </cell>
          <cell r="D146" t="str">
            <v>Oce</v>
          </cell>
          <cell r="E146" t="str">
            <v>Int</v>
          </cell>
          <cell r="F146" t="str">
            <v>Y</v>
          </cell>
          <cell r="G146">
            <v>660</v>
          </cell>
          <cell r="H146">
            <v>150</v>
          </cell>
          <cell r="I146">
            <v>485</v>
          </cell>
          <cell r="J146">
            <v>25</v>
          </cell>
          <cell r="K146">
            <v>0</v>
          </cell>
          <cell r="L146">
            <v>0</v>
          </cell>
          <cell r="M146">
            <v>154.32572695438697</v>
          </cell>
          <cell r="N146" t="str">
            <v>Akl-Gaj</v>
          </cell>
          <cell r="O146" t="str">
            <v>Asia</v>
          </cell>
          <cell r="P146">
            <v>0</v>
          </cell>
          <cell r="Q146">
            <v>1</v>
          </cell>
          <cell r="R146" t="str">
            <v>Akl-Gaj</v>
          </cell>
          <cell r="T146">
            <v>485</v>
          </cell>
          <cell r="V146" t="e">
            <v>#N/A</v>
          </cell>
          <cell r="W146">
            <v>485</v>
          </cell>
        </row>
        <row r="147">
          <cell r="A147" t="str">
            <v>nzAArjSK</v>
          </cell>
          <cell r="B147" t="str">
            <v>nzAA</v>
          </cell>
          <cell r="C147" t="str">
            <v>rjSK</v>
          </cell>
          <cell r="D147" t="str">
            <v>Oce</v>
          </cell>
          <cell r="E147" t="str">
            <v>Int</v>
          </cell>
          <cell r="F147" t="str">
            <v>Y</v>
          </cell>
          <cell r="G147">
            <v>676</v>
          </cell>
          <cell r="H147">
            <v>150</v>
          </cell>
          <cell r="I147">
            <v>501</v>
          </cell>
          <cell r="J147">
            <v>25</v>
          </cell>
          <cell r="K147">
            <v>0</v>
          </cell>
          <cell r="L147">
            <v>0</v>
          </cell>
          <cell r="M147">
            <v>155.98849572965307</v>
          </cell>
          <cell r="N147" t="str">
            <v>Akl-Axt</v>
          </cell>
          <cell r="O147" t="str">
            <v>Asia</v>
          </cell>
          <cell r="P147">
            <v>0</v>
          </cell>
          <cell r="Q147">
            <v>1</v>
          </cell>
          <cell r="R147" t="str">
            <v>Akl-Axt</v>
          </cell>
          <cell r="T147">
            <v>501</v>
          </cell>
          <cell r="V147" t="e">
            <v>#N/A</v>
          </cell>
          <cell r="W147">
            <v>501</v>
          </cell>
        </row>
        <row r="148">
          <cell r="A148" t="str">
            <v>nzAArjSS</v>
          </cell>
          <cell r="B148" t="str">
            <v>nzAA</v>
          </cell>
          <cell r="C148" t="str">
            <v>rjSS</v>
          </cell>
          <cell r="D148" t="str">
            <v>Oce</v>
          </cell>
          <cell r="E148" t="str">
            <v>Int</v>
          </cell>
          <cell r="F148" t="str">
            <v>Y</v>
          </cell>
          <cell r="G148">
            <v>676</v>
          </cell>
          <cell r="H148">
            <v>150</v>
          </cell>
          <cell r="I148">
            <v>501</v>
          </cell>
          <cell r="J148">
            <v>25</v>
          </cell>
          <cell r="K148">
            <v>0</v>
          </cell>
          <cell r="L148">
            <v>0</v>
          </cell>
          <cell r="M148">
            <v>155.98849572965307</v>
          </cell>
          <cell r="N148" t="str">
            <v>Akl-Sdj</v>
          </cell>
          <cell r="O148" t="str">
            <v>Asia</v>
          </cell>
          <cell r="P148">
            <v>0</v>
          </cell>
          <cell r="Q148">
            <v>1</v>
          </cell>
          <cell r="R148" t="str">
            <v>Akl-Sdj</v>
          </cell>
          <cell r="T148">
            <v>501</v>
          </cell>
          <cell r="V148" t="e">
            <v>#N/A</v>
          </cell>
          <cell r="W148">
            <v>501</v>
          </cell>
        </row>
        <row r="149">
          <cell r="A149" t="str">
            <v>nzAArkSI</v>
          </cell>
          <cell r="B149" t="str">
            <v>nzAA</v>
          </cell>
          <cell r="C149" t="str">
            <v>rkSI</v>
          </cell>
          <cell r="D149" t="str">
            <v>Oce</v>
          </cell>
          <cell r="E149" t="str">
            <v>Int</v>
          </cell>
          <cell r="F149" t="str">
            <v>Y</v>
          </cell>
          <cell r="G149">
            <v>660</v>
          </cell>
          <cell r="H149">
            <v>150</v>
          </cell>
          <cell r="I149">
            <v>485</v>
          </cell>
          <cell r="J149">
            <v>25</v>
          </cell>
          <cell r="K149">
            <v>0</v>
          </cell>
          <cell r="L149">
            <v>0</v>
          </cell>
          <cell r="M149">
            <v>154.32572695438697</v>
          </cell>
          <cell r="N149" t="str">
            <v>Akl-Icn</v>
          </cell>
          <cell r="O149" t="str">
            <v>Asia</v>
          </cell>
          <cell r="P149">
            <v>0</v>
          </cell>
          <cell r="Q149">
            <v>1</v>
          </cell>
          <cell r="R149" t="str">
            <v>Akl-Icn</v>
          </cell>
          <cell r="S149" t="str">
            <v>Correct 4sep02</v>
          </cell>
          <cell r="T149">
            <v>485</v>
          </cell>
          <cell r="U149">
            <v>0</v>
          </cell>
          <cell r="V149" t="e">
            <v>#N/A</v>
          </cell>
          <cell r="W149">
            <v>485</v>
          </cell>
        </row>
        <row r="150">
          <cell r="A150" t="str">
            <v>nzAArkSS</v>
          </cell>
          <cell r="B150" t="str">
            <v>nzAA</v>
          </cell>
          <cell r="C150" t="str">
            <v>rkSS</v>
          </cell>
          <cell r="D150" t="str">
            <v>Oce</v>
          </cell>
          <cell r="E150" t="str">
            <v>Int</v>
          </cell>
          <cell r="F150" t="str">
            <v>Y</v>
          </cell>
          <cell r="G150">
            <v>676</v>
          </cell>
          <cell r="H150">
            <v>150</v>
          </cell>
          <cell r="I150">
            <v>501</v>
          </cell>
          <cell r="J150">
            <v>25</v>
          </cell>
          <cell r="K150">
            <v>0</v>
          </cell>
          <cell r="L150">
            <v>0</v>
          </cell>
          <cell r="M150">
            <v>155.98849572965307</v>
          </cell>
          <cell r="N150" t="str">
            <v>Akl-Sel</v>
          </cell>
          <cell r="O150" t="str">
            <v>Asia</v>
          </cell>
          <cell r="P150">
            <v>0</v>
          </cell>
          <cell r="Q150">
            <v>1</v>
          </cell>
          <cell r="R150" t="str">
            <v>Akl-Sel</v>
          </cell>
          <cell r="T150">
            <v>501</v>
          </cell>
          <cell r="V150" t="e">
            <v>#N/A</v>
          </cell>
          <cell r="W150">
            <v>501</v>
          </cell>
        </row>
        <row r="151">
          <cell r="A151" t="str">
            <v>nzAAsaEZ</v>
          </cell>
          <cell r="B151" t="str">
            <v>nzAA</v>
          </cell>
          <cell r="C151" t="str">
            <v>saEZ</v>
          </cell>
          <cell r="D151" t="str">
            <v>Oce</v>
          </cell>
          <cell r="E151" t="str">
            <v>Int</v>
          </cell>
          <cell r="F151" t="str">
            <v>Y</v>
          </cell>
          <cell r="G151">
            <v>2397</v>
          </cell>
          <cell r="H151">
            <v>150</v>
          </cell>
          <cell r="I151">
            <v>2222</v>
          </cell>
          <cell r="J151">
            <v>25</v>
          </cell>
          <cell r="K151">
            <v>0</v>
          </cell>
          <cell r="L151">
            <v>0</v>
          </cell>
          <cell r="M151">
            <v>334.8400621192153</v>
          </cell>
          <cell r="N151" t="str">
            <v>Akl-Eze</v>
          </cell>
          <cell r="O151" t="str">
            <v>America</v>
          </cell>
          <cell r="P151">
            <v>0</v>
          </cell>
          <cell r="Q151">
            <v>1</v>
          </cell>
          <cell r="R151" t="str">
            <v>Akl-Eze</v>
          </cell>
          <cell r="T151">
            <v>1867</v>
          </cell>
          <cell r="V151">
            <v>2222</v>
          </cell>
          <cell r="W151">
            <v>2222</v>
          </cell>
        </row>
        <row r="152">
          <cell r="A152" t="str">
            <v>ysSYsaEZ</v>
          </cell>
          <cell r="B152" t="str">
            <v>ysSY</v>
          </cell>
          <cell r="C152" t="str">
            <v>saEZ</v>
          </cell>
          <cell r="D152" t="str">
            <v>Oce</v>
          </cell>
          <cell r="E152" t="str">
            <v>Int</v>
          </cell>
          <cell r="F152" t="str">
            <v>Y</v>
          </cell>
          <cell r="G152">
            <v>2500</v>
          </cell>
          <cell r="H152">
            <v>0</v>
          </cell>
          <cell r="I152">
            <v>2500</v>
          </cell>
          <cell r="J152">
            <v>0</v>
          </cell>
          <cell r="K152">
            <v>0</v>
          </cell>
          <cell r="L152">
            <v>0</v>
          </cell>
          <cell r="M152">
            <v>259.80762113533154</v>
          </cell>
          <cell r="N152" t="str">
            <v>Syd-Eze</v>
          </cell>
          <cell r="O152" t="str">
            <v>America</v>
          </cell>
          <cell r="P152">
            <v>0</v>
          </cell>
          <cell r="Q152">
            <v>1</v>
          </cell>
          <cell r="R152" t="str">
            <v>Eze-Syd</v>
          </cell>
          <cell r="S152" t="str">
            <v>Est 17sep08</v>
          </cell>
          <cell r="T152">
            <v>2500</v>
          </cell>
          <cell r="V152" t="e">
            <v>#N/A</v>
          </cell>
          <cell r="W152">
            <v>2500</v>
          </cell>
        </row>
        <row r="153">
          <cell r="A153" t="str">
            <v>saEZysSY</v>
          </cell>
          <cell r="B153" t="str">
            <v>saEZ</v>
          </cell>
          <cell r="C153" t="str">
            <v>ysSY</v>
          </cell>
          <cell r="D153" t="str">
            <v>Oce</v>
          </cell>
          <cell r="E153" t="str">
            <v>Int</v>
          </cell>
          <cell r="F153" t="str">
            <v>Y</v>
          </cell>
          <cell r="G153">
            <v>2500</v>
          </cell>
          <cell r="H153">
            <v>0</v>
          </cell>
          <cell r="I153">
            <v>2500</v>
          </cell>
          <cell r="J153">
            <v>0</v>
          </cell>
          <cell r="K153">
            <v>0</v>
          </cell>
          <cell r="L153">
            <v>0</v>
          </cell>
          <cell r="M153">
            <v>259.80762113533154</v>
          </cell>
          <cell r="N153" t="str">
            <v>Eze-Syd</v>
          </cell>
          <cell r="O153" t="str">
            <v>America</v>
          </cell>
          <cell r="P153">
            <v>0</v>
          </cell>
          <cell r="Q153">
            <v>1</v>
          </cell>
          <cell r="R153" t="str">
            <v>Eze-Syd</v>
          </cell>
          <cell r="S153" t="str">
            <v>Est 17sep08</v>
          </cell>
          <cell r="T153">
            <v>2500</v>
          </cell>
          <cell r="V153" t="e">
            <v>#N/A</v>
          </cell>
          <cell r="W153">
            <v>2500</v>
          </cell>
        </row>
        <row r="154">
          <cell r="A154" t="str">
            <v>scELysSY</v>
          </cell>
          <cell r="B154" t="str">
            <v>scEL</v>
          </cell>
          <cell r="C154" t="str">
            <v>ysSY</v>
          </cell>
          <cell r="D154" t="str">
            <v>Oce</v>
          </cell>
          <cell r="E154" t="str">
            <v>Int</v>
          </cell>
          <cell r="F154" t="str">
            <v>Y</v>
          </cell>
          <cell r="G154">
            <v>2500</v>
          </cell>
          <cell r="H154">
            <v>0</v>
          </cell>
          <cell r="I154">
            <v>2500</v>
          </cell>
          <cell r="J154">
            <v>0</v>
          </cell>
          <cell r="K154">
            <v>0</v>
          </cell>
          <cell r="L154">
            <v>0</v>
          </cell>
          <cell r="M154">
            <v>259.80762113533154</v>
          </cell>
          <cell r="N154" t="str">
            <v>Scl-Syd</v>
          </cell>
          <cell r="O154" t="str">
            <v>America</v>
          </cell>
          <cell r="P154">
            <v>0</v>
          </cell>
          <cell r="Q154">
            <v>1</v>
          </cell>
          <cell r="R154" t="str">
            <v>Scl-Syd</v>
          </cell>
          <cell r="S154" t="str">
            <v>Est 13mar12</v>
          </cell>
          <cell r="T154">
            <v>2500</v>
          </cell>
          <cell r="V154" t="e">
            <v>#N/A</v>
          </cell>
          <cell r="W154">
            <v>2500</v>
          </cell>
        </row>
        <row r="155">
          <cell r="A155" t="str">
            <v>ysSYscEL</v>
          </cell>
          <cell r="B155" t="str">
            <v>ysSY</v>
          </cell>
          <cell r="C155" t="str">
            <v>scEL</v>
          </cell>
          <cell r="D155" t="str">
            <v>Oce</v>
          </cell>
          <cell r="E155" t="str">
            <v>Int</v>
          </cell>
          <cell r="F155" t="str">
            <v>Y</v>
          </cell>
          <cell r="G155">
            <v>2500</v>
          </cell>
          <cell r="H155">
            <v>0</v>
          </cell>
          <cell r="I155">
            <v>2500</v>
          </cell>
          <cell r="J155">
            <v>0</v>
          </cell>
          <cell r="K155">
            <v>0</v>
          </cell>
          <cell r="L155">
            <v>0</v>
          </cell>
          <cell r="M155">
            <v>259.80762113533154</v>
          </cell>
          <cell r="N155" t="str">
            <v>Scl-Syd</v>
          </cell>
          <cell r="O155" t="str">
            <v>America</v>
          </cell>
          <cell r="P155">
            <v>0</v>
          </cell>
          <cell r="Q155">
            <v>1</v>
          </cell>
          <cell r="R155" t="str">
            <v>Scl-Syd</v>
          </cell>
          <cell r="S155" t="str">
            <v>Est 13mar12</v>
          </cell>
          <cell r="T155">
            <v>2500</v>
          </cell>
          <cell r="V155" t="e">
            <v>#N/A</v>
          </cell>
          <cell r="W155">
            <v>2500</v>
          </cell>
        </row>
        <row r="156">
          <cell r="A156" t="str">
            <v>nzAAsaWG</v>
          </cell>
          <cell r="B156" t="str">
            <v>nzAA</v>
          </cell>
          <cell r="C156" t="str">
            <v>saWG</v>
          </cell>
          <cell r="D156" t="str">
            <v>Oce</v>
          </cell>
          <cell r="E156" t="str">
            <v>Int</v>
          </cell>
          <cell r="F156" t="str">
            <v>Y</v>
          </cell>
          <cell r="G156">
            <v>2117</v>
          </cell>
          <cell r="H156">
            <v>150</v>
          </cell>
          <cell r="I156">
            <v>1942</v>
          </cell>
          <cell r="J156">
            <v>25</v>
          </cell>
          <cell r="K156">
            <v>0</v>
          </cell>
          <cell r="L156">
            <v>0</v>
          </cell>
          <cell r="M156">
            <v>305.74160855205815</v>
          </cell>
          <cell r="N156" t="str">
            <v>Akl-Rgl</v>
          </cell>
          <cell r="O156" t="str">
            <v>America</v>
          </cell>
          <cell r="P156">
            <v>0</v>
          </cell>
          <cell r="Q156">
            <v>1</v>
          </cell>
          <cell r="R156" t="str">
            <v>Akl-Rgl</v>
          </cell>
          <cell r="T156">
            <v>1942</v>
          </cell>
          <cell r="V156" t="e">
            <v>#N/A</v>
          </cell>
          <cell r="W156">
            <v>1942</v>
          </cell>
        </row>
        <row r="157">
          <cell r="A157" t="str">
            <v>nzAAscEL</v>
          </cell>
          <cell r="B157" t="str">
            <v>nzAA</v>
          </cell>
          <cell r="C157" t="str">
            <v>scEL</v>
          </cell>
          <cell r="D157" t="str">
            <v>Oce</v>
          </cell>
          <cell r="E157" t="str">
            <v>Int</v>
          </cell>
          <cell r="F157" t="str">
            <v>Y</v>
          </cell>
          <cell r="G157">
            <v>2414</v>
          </cell>
          <cell r="H157">
            <v>150</v>
          </cell>
          <cell r="I157">
            <v>2239</v>
          </cell>
          <cell r="J157">
            <v>25</v>
          </cell>
          <cell r="K157">
            <v>0</v>
          </cell>
          <cell r="L157">
            <v>0</v>
          </cell>
          <cell r="M157">
            <v>336.6067539429356</v>
          </cell>
          <cell r="N157" t="str">
            <v>Akl-Scl</v>
          </cell>
          <cell r="O157" t="str">
            <v>America</v>
          </cell>
          <cell r="P157">
            <v>0</v>
          </cell>
          <cell r="Q157">
            <v>1</v>
          </cell>
          <cell r="R157" t="str">
            <v>Akl-Scl</v>
          </cell>
          <cell r="S157" t="str">
            <v>add 26jun03</v>
          </cell>
          <cell r="T157">
            <v>2239</v>
          </cell>
          <cell r="V157" t="e">
            <v>#N/A</v>
          </cell>
          <cell r="W157">
            <v>2239</v>
          </cell>
        </row>
        <row r="158">
          <cell r="A158" t="str">
            <v>nzAAvhHH</v>
          </cell>
          <cell r="B158" t="str">
            <v>nzAA</v>
          </cell>
          <cell r="C158" t="str">
            <v>vhHH</v>
          </cell>
          <cell r="D158" t="str">
            <v>Oce</v>
          </cell>
          <cell r="E158" t="str">
            <v>Int</v>
          </cell>
          <cell r="F158" t="str">
            <v>Y</v>
          </cell>
          <cell r="G158">
            <v>676</v>
          </cell>
          <cell r="H158">
            <v>150</v>
          </cell>
          <cell r="I158">
            <v>501</v>
          </cell>
          <cell r="J158">
            <v>25</v>
          </cell>
          <cell r="K158">
            <v>0</v>
          </cell>
          <cell r="L158">
            <v>0</v>
          </cell>
          <cell r="M158">
            <v>155.98849572965307</v>
          </cell>
          <cell r="N158" t="str">
            <v>Akl-Hkg</v>
          </cell>
          <cell r="O158" t="str">
            <v>Asia</v>
          </cell>
          <cell r="P158">
            <v>0</v>
          </cell>
          <cell r="Q158">
            <v>1</v>
          </cell>
          <cell r="R158" t="str">
            <v>Akl-Hkg</v>
          </cell>
          <cell r="T158">
            <v>501</v>
          </cell>
          <cell r="V158" t="e">
            <v>#N/A</v>
          </cell>
          <cell r="W158">
            <v>501</v>
          </cell>
        </row>
        <row r="159">
          <cell r="A159" t="str">
            <v>nzAAzgGG</v>
          </cell>
          <cell r="B159" t="str">
            <v>nzAA</v>
          </cell>
          <cell r="C159" t="str">
            <v>zgGG</v>
          </cell>
          <cell r="D159" t="str">
            <v>Oce</v>
          </cell>
          <cell r="E159" t="str">
            <v>Int</v>
          </cell>
          <cell r="F159" t="str">
            <v>Y</v>
          </cell>
          <cell r="G159">
            <v>676</v>
          </cell>
          <cell r="H159">
            <v>150</v>
          </cell>
          <cell r="I159">
            <v>501</v>
          </cell>
          <cell r="J159">
            <v>25</v>
          </cell>
          <cell r="K159">
            <v>0</v>
          </cell>
          <cell r="L159">
            <v>0</v>
          </cell>
          <cell r="M159">
            <v>155.98849572965307</v>
          </cell>
          <cell r="N159" t="str">
            <v>Akl-Can</v>
          </cell>
          <cell r="O159" t="str">
            <v>Asia</v>
          </cell>
          <cell r="P159">
            <v>0</v>
          </cell>
          <cell r="Q159">
            <v>1</v>
          </cell>
          <cell r="R159" t="str">
            <v>Akl-Can</v>
          </cell>
          <cell r="S159" t="str">
            <v>add 29sep11</v>
          </cell>
          <cell r="T159">
            <v>501</v>
          </cell>
          <cell r="V159" t="e">
            <v>#N/A</v>
          </cell>
          <cell r="W159">
            <v>501</v>
          </cell>
        </row>
        <row r="160">
          <cell r="A160" t="str">
            <v>zgGGnzAA</v>
          </cell>
          <cell r="B160" t="str">
            <v>zgGG</v>
          </cell>
          <cell r="C160" t="str">
            <v>nzAA</v>
          </cell>
          <cell r="D160" t="str">
            <v>Oce</v>
          </cell>
          <cell r="E160" t="str">
            <v>Int</v>
          </cell>
          <cell r="F160" t="str">
            <v>Y</v>
          </cell>
          <cell r="G160">
            <v>676</v>
          </cell>
          <cell r="H160">
            <v>150</v>
          </cell>
          <cell r="I160">
            <v>501</v>
          </cell>
          <cell r="K160">
            <v>25</v>
          </cell>
          <cell r="L160">
            <v>0</v>
          </cell>
          <cell r="M160">
            <v>363.83459263791838</v>
          </cell>
          <cell r="N160" t="str">
            <v>Can-Akl</v>
          </cell>
          <cell r="O160" t="str">
            <v>Asia</v>
          </cell>
          <cell r="P160">
            <v>0</v>
          </cell>
          <cell r="Q160">
            <v>1</v>
          </cell>
          <cell r="R160" t="str">
            <v>Akl-Can</v>
          </cell>
          <cell r="S160" t="str">
            <v>add 29sep11</v>
          </cell>
          <cell r="T160">
            <v>501</v>
          </cell>
          <cell r="V160" t="e">
            <v>#N/A</v>
          </cell>
          <cell r="W160">
            <v>501</v>
          </cell>
        </row>
        <row r="161">
          <cell r="A161" t="str">
            <v>nzAAvtBD</v>
          </cell>
          <cell r="B161" t="str">
            <v>nzAA</v>
          </cell>
          <cell r="C161" t="str">
            <v>vtBD</v>
          </cell>
          <cell r="D161" t="str">
            <v>Oce</v>
          </cell>
          <cell r="E161" t="str">
            <v>Int</v>
          </cell>
          <cell r="F161" t="str">
            <v>Y</v>
          </cell>
          <cell r="G161">
            <v>625</v>
          </cell>
          <cell r="H161">
            <v>150</v>
          </cell>
          <cell r="I161">
            <v>450</v>
          </cell>
          <cell r="J161">
            <v>25</v>
          </cell>
          <cell r="K161">
            <v>0</v>
          </cell>
          <cell r="L161">
            <v>0</v>
          </cell>
          <cell r="M161">
            <v>150.6884202584923</v>
          </cell>
          <cell r="N161" t="str">
            <v>Akl-Dmk</v>
          </cell>
          <cell r="O161" t="str">
            <v>Asia</v>
          </cell>
          <cell r="P161">
            <v>0</v>
          </cell>
          <cell r="Q161">
            <v>1</v>
          </cell>
          <cell r="R161" t="str">
            <v>Akl-Dmk</v>
          </cell>
          <cell r="T161">
            <v>450</v>
          </cell>
          <cell r="V161" t="e">
            <v>#N/A</v>
          </cell>
          <cell r="W161">
            <v>450</v>
          </cell>
        </row>
        <row r="162">
          <cell r="A162" t="str">
            <v>nzAAvtBS</v>
          </cell>
          <cell r="B162" t="str">
            <v>nzAA</v>
          </cell>
          <cell r="C162" t="str">
            <v>vtBS</v>
          </cell>
          <cell r="D162" t="str">
            <v>Oce</v>
          </cell>
          <cell r="E162" t="str">
            <v>Int</v>
          </cell>
          <cell r="F162" t="str">
            <v>Y</v>
          </cell>
          <cell r="G162">
            <v>656</v>
          </cell>
          <cell r="H162">
            <v>150</v>
          </cell>
          <cell r="I162">
            <v>481</v>
          </cell>
          <cell r="J162">
            <v>25</v>
          </cell>
          <cell r="K162">
            <v>0</v>
          </cell>
          <cell r="L162">
            <v>0</v>
          </cell>
          <cell r="M162">
            <v>153.91003476057043</v>
          </cell>
          <cell r="N162" t="str">
            <v>Akl-Bkk</v>
          </cell>
          <cell r="O162" t="str">
            <v>Asia</v>
          </cell>
          <cell r="P162">
            <v>0</v>
          </cell>
          <cell r="Q162">
            <v>1</v>
          </cell>
          <cell r="R162" t="str">
            <v>Akl-Bkk</v>
          </cell>
          <cell r="S162" t="str">
            <v>update 11dec07</v>
          </cell>
          <cell r="T162">
            <v>536</v>
          </cell>
          <cell r="V162">
            <v>481</v>
          </cell>
          <cell r="W162">
            <v>481</v>
          </cell>
        </row>
        <row r="163">
          <cell r="A163" t="str">
            <v>nzAAwbSB</v>
          </cell>
          <cell r="B163" t="str">
            <v>nzAA</v>
          </cell>
          <cell r="C163" t="str">
            <v>wbSB</v>
          </cell>
          <cell r="D163" t="str">
            <v>Oce</v>
          </cell>
          <cell r="E163" t="str">
            <v>Int</v>
          </cell>
          <cell r="F163" t="str">
            <v>Y</v>
          </cell>
          <cell r="G163">
            <v>625</v>
          </cell>
          <cell r="H163">
            <v>150</v>
          </cell>
          <cell r="I163">
            <v>450</v>
          </cell>
          <cell r="J163">
            <v>25</v>
          </cell>
          <cell r="K163">
            <v>0</v>
          </cell>
          <cell r="L163">
            <v>0</v>
          </cell>
          <cell r="M163">
            <v>150.6884202584923</v>
          </cell>
          <cell r="N163" t="str">
            <v>Akl-Bwn</v>
          </cell>
          <cell r="O163" t="str">
            <v>Asia</v>
          </cell>
          <cell r="P163">
            <v>0</v>
          </cell>
          <cell r="Q163">
            <v>1</v>
          </cell>
          <cell r="R163" t="str">
            <v>Akl-Bwn</v>
          </cell>
          <cell r="T163">
            <v>450</v>
          </cell>
          <cell r="V163" t="e">
            <v>#N/A</v>
          </cell>
          <cell r="W163">
            <v>450</v>
          </cell>
        </row>
        <row r="164">
          <cell r="A164" t="str">
            <v>nzAAwaDD</v>
          </cell>
          <cell r="B164" t="str">
            <v>nzAA</v>
          </cell>
          <cell r="C164" t="str">
            <v>waDD</v>
          </cell>
          <cell r="D164" t="str">
            <v>Oce</v>
          </cell>
          <cell r="E164" t="str">
            <v>Int</v>
          </cell>
          <cell r="F164" t="str">
            <v>Y</v>
          </cell>
          <cell r="G164">
            <v>625</v>
          </cell>
          <cell r="H164">
            <v>150</v>
          </cell>
          <cell r="I164">
            <v>450</v>
          </cell>
          <cell r="J164">
            <v>25</v>
          </cell>
          <cell r="K164">
            <v>0</v>
          </cell>
          <cell r="L164">
            <v>0</v>
          </cell>
          <cell r="M164">
            <v>150.6884202584923</v>
          </cell>
          <cell r="N164" t="str">
            <v>Akl-Dps</v>
          </cell>
          <cell r="O164" t="str">
            <v>Asia</v>
          </cell>
          <cell r="P164">
            <v>0</v>
          </cell>
          <cell r="Q164">
            <v>1</v>
          </cell>
          <cell r="R164" t="str">
            <v>Akl-Dps</v>
          </cell>
          <cell r="S164" t="str">
            <v>est 12mar12</v>
          </cell>
          <cell r="T164">
            <v>450</v>
          </cell>
          <cell r="V164" t="e">
            <v>#N/A</v>
          </cell>
          <cell r="W164">
            <v>450</v>
          </cell>
        </row>
        <row r="165">
          <cell r="A165" t="str">
            <v>waDDnzAA</v>
          </cell>
          <cell r="B165" t="str">
            <v>waDD</v>
          </cell>
          <cell r="C165" t="str">
            <v>nzAA</v>
          </cell>
          <cell r="D165" t="str">
            <v>Oce</v>
          </cell>
          <cell r="E165" t="str">
            <v>Int</v>
          </cell>
          <cell r="F165" t="str">
            <v>Y</v>
          </cell>
          <cell r="G165">
            <v>625</v>
          </cell>
          <cell r="H165">
            <v>150</v>
          </cell>
          <cell r="I165">
            <v>450</v>
          </cell>
          <cell r="J165">
            <v>25</v>
          </cell>
          <cell r="K165">
            <v>0</v>
          </cell>
          <cell r="L165">
            <v>0</v>
          </cell>
          <cell r="M165">
            <v>150.6884202584923</v>
          </cell>
          <cell r="N165" t="str">
            <v>Akl-Dps</v>
          </cell>
          <cell r="O165" t="str">
            <v>Asia</v>
          </cell>
          <cell r="P165">
            <v>0</v>
          </cell>
          <cell r="Q165">
            <v>1</v>
          </cell>
          <cell r="R165" t="str">
            <v>Akl-Dps</v>
          </cell>
          <cell r="S165" t="str">
            <v>est 12mar12</v>
          </cell>
          <cell r="T165">
            <v>450</v>
          </cell>
          <cell r="V165" t="e">
            <v>#N/A</v>
          </cell>
          <cell r="W165">
            <v>450</v>
          </cell>
        </row>
        <row r="166">
          <cell r="A166" t="str">
            <v>nzAAwiII</v>
          </cell>
          <cell r="B166" t="str">
            <v>nzAA</v>
          </cell>
          <cell r="C166" t="str">
            <v>wiII</v>
          </cell>
          <cell r="D166" t="str">
            <v>Oce</v>
          </cell>
          <cell r="E166" t="str">
            <v>Int</v>
          </cell>
          <cell r="F166" t="str">
            <v>Y</v>
          </cell>
          <cell r="G166">
            <v>625</v>
          </cell>
          <cell r="H166">
            <v>150</v>
          </cell>
          <cell r="I166">
            <v>450</v>
          </cell>
          <cell r="J166">
            <v>25</v>
          </cell>
          <cell r="K166">
            <v>0</v>
          </cell>
          <cell r="L166">
            <v>0</v>
          </cell>
          <cell r="M166">
            <v>150.6884202584923</v>
          </cell>
          <cell r="N166" t="str">
            <v>Akl-Cgk</v>
          </cell>
          <cell r="O166" t="str">
            <v>Asia</v>
          </cell>
          <cell r="P166">
            <v>0</v>
          </cell>
          <cell r="Q166">
            <v>1</v>
          </cell>
          <cell r="R166" t="str">
            <v>Akl-Cgk</v>
          </cell>
          <cell r="T166">
            <v>450</v>
          </cell>
          <cell r="V166" t="e">
            <v>#N/A</v>
          </cell>
          <cell r="W166">
            <v>450</v>
          </cell>
        </row>
        <row r="167">
          <cell r="A167" t="str">
            <v>nzAAwmKK</v>
          </cell>
          <cell r="B167" t="str">
            <v>nzAA</v>
          </cell>
          <cell r="C167" t="str">
            <v>wmKK</v>
          </cell>
          <cell r="D167" t="str">
            <v>Oce</v>
          </cell>
          <cell r="E167" t="str">
            <v>Int</v>
          </cell>
          <cell r="F167" t="str">
            <v>Y</v>
          </cell>
          <cell r="G167">
            <v>625</v>
          </cell>
          <cell r="H167">
            <v>150</v>
          </cell>
          <cell r="I167">
            <v>450</v>
          </cell>
          <cell r="J167">
            <v>25</v>
          </cell>
          <cell r="K167">
            <v>0</v>
          </cell>
          <cell r="L167">
            <v>0</v>
          </cell>
          <cell r="M167">
            <v>150.6884202584923</v>
          </cell>
          <cell r="N167" t="str">
            <v>Akl-Kul</v>
          </cell>
          <cell r="O167" t="str">
            <v>Asia</v>
          </cell>
          <cell r="P167">
            <v>0</v>
          </cell>
          <cell r="Q167">
            <v>1</v>
          </cell>
          <cell r="R167" t="str">
            <v>Akl-Kul</v>
          </cell>
          <cell r="T167">
            <v>450</v>
          </cell>
          <cell r="V167" t="e">
            <v>#N/A</v>
          </cell>
          <cell r="W167">
            <v>450</v>
          </cell>
        </row>
        <row r="168">
          <cell r="A168" t="str">
            <v>nzAAwrRR</v>
          </cell>
          <cell r="B168" t="str">
            <v>nzAA</v>
          </cell>
          <cell r="C168" t="str">
            <v>wrRR</v>
          </cell>
          <cell r="D168" t="str">
            <v>Oce</v>
          </cell>
          <cell r="E168" t="str">
            <v>Int</v>
          </cell>
          <cell r="F168" t="str">
            <v>Y</v>
          </cell>
          <cell r="G168">
            <v>625</v>
          </cell>
          <cell r="H168">
            <v>150</v>
          </cell>
          <cell r="I168">
            <v>450</v>
          </cell>
          <cell r="J168">
            <v>25</v>
          </cell>
          <cell r="K168">
            <v>0</v>
          </cell>
          <cell r="L168">
            <v>0</v>
          </cell>
          <cell r="M168">
            <v>150.6884202584923</v>
          </cell>
          <cell r="N168" t="str">
            <v>Akl-Dps</v>
          </cell>
          <cell r="O168" t="str">
            <v>Asia</v>
          </cell>
          <cell r="P168">
            <v>0</v>
          </cell>
          <cell r="Q168">
            <v>1</v>
          </cell>
          <cell r="R168" t="str">
            <v>Akl-Dps</v>
          </cell>
          <cell r="T168">
            <v>450</v>
          </cell>
          <cell r="V168" t="e">
            <v>#N/A</v>
          </cell>
          <cell r="W168">
            <v>450</v>
          </cell>
        </row>
        <row r="169">
          <cell r="A169" t="str">
            <v>nzAAwsSS</v>
          </cell>
          <cell r="B169" t="str">
            <v>nzAA</v>
          </cell>
          <cell r="C169" t="str">
            <v>wsSS</v>
          </cell>
          <cell r="D169" t="str">
            <v>Oce</v>
          </cell>
          <cell r="E169" t="str">
            <v>Int</v>
          </cell>
          <cell r="F169" t="str">
            <v>Y</v>
          </cell>
          <cell r="G169">
            <v>625</v>
          </cell>
          <cell r="H169">
            <v>150</v>
          </cell>
          <cell r="I169">
            <v>450</v>
          </cell>
          <cell r="J169">
            <v>25</v>
          </cell>
          <cell r="K169">
            <v>0</v>
          </cell>
          <cell r="L169">
            <v>0</v>
          </cell>
          <cell r="M169">
            <v>150.6884202584923</v>
          </cell>
          <cell r="N169" t="str">
            <v>Akl-Sin</v>
          </cell>
          <cell r="O169" t="str">
            <v>Asia</v>
          </cell>
          <cell r="P169">
            <v>0</v>
          </cell>
          <cell r="Q169">
            <v>1</v>
          </cell>
          <cell r="R169" t="str">
            <v>Akl-Sin</v>
          </cell>
          <cell r="T169">
            <v>450</v>
          </cell>
          <cell r="V169" t="e">
            <v>#N/A</v>
          </cell>
          <cell r="W169">
            <v>450</v>
          </cell>
        </row>
        <row r="170">
          <cell r="A170" t="str">
            <v>nzAAybBN</v>
          </cell>
          <cell r="B170" t="str">
            <v>nzAA</v>
          </cell>
          <cell r="C170" t="str">
            <v>ybBN</v>
          </cell>
          <cell r="D170" t="str">
            <v>Oce</v>
          </cell>
          <cell r="E170" t="str">
            <v>Int</v>
          </cell>
          <cell r="F170" t="str">
            <v>Y</v>
          </cell>
          <cell r="G170">
            <v>625</v>
          </cell>
          <cell r="H170">
            <v>150</v>
          </cell>
          <cell r="I170">
            <v>450</v>
          </cell>
          <cell r="J170">
            <v>25</v>
          </cell>
          <cell r="K170">
            <v>0</v>
          </cell>
          <cell r="L170">
            <v>0</v>
          </cell>
          <cell r="M170">
            <v>150.6884202584923</v>
          </cell>
          <cell r="N170" t="str">
            <v>Akl-Bne</v>
          </cell>
          <cell r="O170" t="str">
            <v>Tasman</v>
          </cell>
          <cell r="P170">
            <v>0</v>
          </cell>
          <cell r="Q170">
            <v>1</v>
          </cell>
          <cell r="R170" t="str">
            <v>Akl-Bne</v>
          </cell>
          <cell r="T170">
            <v>450</v>
          </cell>
          <cell r="V170" t="e">
            <v>#N/A</v>
          </cell>
          <cell r="W170">
            <v>450</v>
          </cell>
        </row>
        <row r="171">
          <cell r="A171" t="str">
            <v>nzAAybCG</v>
          </cell>
          <cell r="B171" t="str">
            <v>nzAA</v>
          </cell>
          <cell r="C171" t="str">
            <v>ybCG</v>
          </cell>
          <cell r="D171" t="str">
            <v>Oce</v>
          </cell>
          <cell r="E171" t="str">
            <v>Int</v>
          </cell>
          <cell r="F171" t="str">
            <v>Y</v>
          </cell>
          <cell r="G171">
            <v>625</v>
          </cell>
          <cell r="H171">
            <v>150</v>
          </cell>
          <cell r="I171">
            <v>450</v>
          </cell>
          <cell r="J171">
            <v>25</v>
          </cell>
          <cell r="K171">
            <v>0</v>
          </cell>
          <cell r="L171">
            <v>0</v>
          </cell>
          <cell r="M171">
            <v>150.6884202584923</v>
          </cell>
          <cell r="N171" t="str">
            <v>Akl-Ool</v>
          </cell>
          <cell r="O171" t="str">
            <v>Tasman</v>
          </cell>
          <cell r="P171">
            <v>0</v>
          </cell>
          <cell r="Q171">
            <v>1</v>
          </cell>
          <cell r="R171" t="str">
            <v>Akl-Ool</v>
          </cell>
          <cell r="S171" t="str">
            <v>Correct 4sep02</v>
          </cell>
          <cell r="T171">
            <v>450</v>
          </cell>
          <cell r="U171">
            <v>0</v>
          </cell>
          <cell r="V171" t="e">
            <v>#N/A</v>
          </cell>
          <cell r="W171">
            <v>450</v>
          </cell>
        </row>
        <row r="172">
          <cell r="A172" t="str">
            <v>nzAAybCS</v>
          </cell>
          <cell r="B172" t="str">
            <v>nzAA</v>
          </cell>
          <cell r="C172" t="str">
            <v>ybCS</v>
          </cell>
          <cell r="D172" t="str">
            <v>Oce</v>
          </cell>
          <cell r="E172" t="str">
            <v>Int</v>
          </cell>
          <cell r="F172" t="str">
            <v>Y</v>
          </cell>
          <cell r="G172">
            <v>676</v>
          </cell>
          <cell r="H172">
            <v>150</v>
          </cell>
          <cell r="I172">
            <v>501</v>
          </cell>
          <cell r="J172">
            <v>25</v>
          </cell>
          <cell r="K172">
            <v>0</v>
          </cell>
          <cell r="L172">
            <v>0</v>
          </cell>
          <cell r="M172">
            <v>155.98849572965307</v>
          </cell>
          <cell r="N172" t="str">
            <v>Akl-Cns</v>
          </cell>
          <cell r="O172" t="str">
            <v>Tasman</v>
          </cell>
          <cell r="P172">
            <v>0</v>
          </cell>
          <cell r="Q172">
            <v>1</v>
          </cell>
          <cell r="R172" t="str">
            <v>Akl-Cns</v>
          </cell>
          <cell r="T172">
            <v>501</v>
          </cell>
          <cell r="V172" t="e">
            <v>#N/A</v>
          </cell>
          <cell r="W172">
            <v>501</v>
          </cell>
        </row>
        <row r="173">
          <cell r="A173" t="str">
            <v>nzAAybMC</v>
          </cell>
          <cell r="B173" t="str">
            <v>nzAA</v>
          </cell>
          <cell r="C173" t="str">
            <v>ybMC</v>
          </cell>
          <cell r="D173" t="str">
            <v>Oce</v>
          </cell>
          <cell r="E173" t="str">
            <v>Int</v>
          </cell>
          <cell r="F173" t="str">
            <v>Y</v>
          </cell>
          <cell r="G173">
            <v>676</v>
          </cell>
          <cell r="H173">
            <v>150</v>
          </cell>
          <cell r="I173">
            <v>501</v>
          </cell>
          <cell r="J173">
            <v>25</v>
          </cell>
          <cell r="K173">
            <v>0</v>
          </cell>
          <cell r="L173">
            <v>0</v>
          </cell>
          <cell r="M173">
            <v>155.98849572965307</v>
          </cell>
          <cell r="N173" t="str">
            <v>Akl-Mcy</v>
          </cell>
          <cell r="O173" t="str">
            <v>Tasman</v>
          </cell>
          <cell r="P173">
            <v>0</v>
          </cell>
          <cell r="Q173">
            <v>1</v>
          </cell>
          <cell r="R173" t="str">
            <v>Akl-Mcy</v>
          </cell>
          <cell r="S173" t="str">
            <v>est 12mar12</v>
          </cell>
          <cell r="T173">
            <v>501</v>
          </cell>
          <cell r="V173" t="e">
            <v>#N/A</v>
          </cell>
          <cell r="W173">
            <v>501</v>
          </cell>
        </row>
        <row r="174">
          <cell r="A174" t="str">
            <v>ybMCnzAA</v>
          </cell>
          <cell r="B174" t="str">
            <v>ybMC</v>
          </cell>
          <cell r="C174" t="str">
            <v>nzAA</v>
          </cell>
          <cell r="D174" t="str">
            <v>Oce</v>
          </cell>
          <cell r="E174" t="str">
            <v>Int</v>
          </cell>
          <cell r="F174" t="str">
            <v>Y</v>
          </cell>
          <cell r="G174">
            <v>676</v>
          </cell>
          <cell r="H174">
            <v>150</v>
          </cell>
          <cell r="I174">
            <v>501</v>
          </cell>
          <cell r="J174">
            <v>25</v>
          </cell>
          <cell r="K174">
            <v>0</v>
          </cell>
          <cell r="L174">
            <v>0</v>
          </cell>
          <cell r="M174">
            <v>155.98849572965307</v>
          </cell>
          <cell r="N174" t="str">
            <v>Akl-Mcy</v>
          </cell>
          <cell r="O174" t="str">
            <v>Tasman</v>
          </cell>
          <cell r="P174">
            <v>0</v>
          </cell>
          <cell r="Q174">
            <v>1</v>
          </cell>
          <cell r="R174" t="str">
            <v>Akl-Mcy</v>
          </cell>
          <cell r="S174" t="str">
            <v>est 12mar12</v>
          </cell>
          <cell r="T174">
            <v>501</v>
          </cell>
          <cell r="V174" t="e">
            <v>#N/A</v>
          </cell>
          <cell r="W174">
            <v>501</v>
          </cell>
        </row>
        <row r="175">
          <cell r="A175" t="str">
            <v>nzAAymML</v>
          </cell>
          <cell r="B175" t="str">
            <v>nzAA</v>
          </cell>
          <cell r="C175" t="str">
            <v>ymML</v>
          </cell>
          <cell r="D175" t="str">
            <v>Oce</v>
          </cell>
          <cell r="E175" t="str">
            <v>Int</v>
          </cell>
          <cell r="F175" t="str">
            <v>Y</v>
          </cell>
          <cell r="G175">
            <v>563</v>
          </cell>
          <cell r="H175">
            <v>150</v>
          </cell>
          <cell r="I175">
            <v>388</v>
          </cell>
          <cell r="J175">
            <v>25</v>
          </cell>
          <cell r="K175">
            <v>0</v>
          </cell>
          <cell r="L175">
            <v>0</v>
          </cell>
          <cell r="M175">
            <v>144.24519125433611</v>
          </cell>
          <cell r="N175" t="str">
            <v>Akl-Mel</v>
          </cell>
          <cell r="O175" t="str">
            <v>Tasman</v>
          </cell>
          <cell r="P175">
            <v>0</v>
          </cell>
          <cell r="Q175">
            <v>1</v>
          </cell>
          <cell r="R175" t="str">
            <v>Akl-Mel</v>
          </cell>
          <cell r="T175">
            <v>388</v>
          </cell>
          <cell r="V175" t="e">
            <v>#N/A</v>
          </cell>
          <cell r="W175">
            <v>388</v>
          </cell>
        </row>
        <row r="176">
          <cell r="A176" t="str">
            <v>nzAAypAD</v>
          </cell>
          <cell r="B176" t="str">
            <v>nzAA</v>
          </cell>
          <cell r="C176" t="str">
            <v>ypAD</v>
          </cell>
          <cell r="D176" t="str">
            <v>Oce</v>
          </cell>
          <cell r="E176" t="str">
            <v>Int</v>
          </cell>
          <cell r="F176" t="str">
            <v>Y</v>
          </cell>
          <cell r="G176">
            <v>563</v>
          </cell>
          <cell r="H176">
            <v>150</v>
          </cell>
          <cell r="I176">
            <v>388</v>
          </cell>
          <cell r="J176">
            <v>25</v>
          </cell>
          <cell r="K176">
            <v>0</v>
          </cell>
          <cell r="L176">
            <v>0</v>
          </cell>
          <cell r="M176">
            <v>144.24519125433611</v>
          </cell>
          <cell r="N176" t="str">
            <v>Akl-Adl</v>
          </cell>
          <cell r="O176" t="str">
            <v>Tasman</v>
          </cell>
          <cell r="P176">
            <v>0</v>
          </cell>
          <cell r="Q176">
            <v>1</v>
          </cell>
          <cell r="R176" t="str">
            <v>Adl-Akl</v>
          </cell>
          <cell r="T176">
            <v>388</v>
          </cell>
          <cell r="V176" t="e">
            <v>#N/A</v>
          </cell>
          <cell r="W176">
            <v>388</v>
          </cell>
        </row>
        <row r="177">
          <cell r="A177" t="str">
            <v>nzAAypPH</v>
          </cell>
          <cell r="B177" t="str">
            <v>nzAA</v>
          </cell>
          <cell r="C177" t="str">
            <v>ypPH</v>
          </cell>
          <cell r="D177" t="str">
            <v>Oce</v>
          </cell>
          <cell r="E177" t="str">
            <v>Int</v>
          </cell>
          <cell r="F177" t="str">
            <v>Y</v>
          </cell>
          <cell r="G177">
            <v>563</v>
          </cell>
          <cell r="H177">
            <v>150</v>
          </cell>
          <cell r="I177">
            <v>388</v>
          </cell>
          <cell r="J177">
            <v>25</v>
          </cell>
          <cell r="K177">
            <v>0</v>
          </cell>
          <cell r="L177">
            <v>0</v>
          </cell>
          <cell r="M177">
            <v>144.24519125433611</v>
          </cell>
          <cell r="N177" t="str">
            <v>Akl-Per</v>
          </cell>
          <cell r="O177" t="str">
            <v>Tasman</v>
          </cell>
          <cell r="P177">
            <v>0</v>
          </cell>
          <cell r="Q177">
            <v>1</v>
          </cell>
          <cell r="R177" t="str">
            <v>Akl-Per</v>
          </cell>
          <cell r="T177">
            <v>388</v>
          </cell>
          <cell r="V177" t="e">
            <v>#N/A</v>
          </cell>
          <cell r="W177">
            <v>388</v>
          </cell>
        </row>
        <row r="178">
          <cell r="A178" t="str">
            <v>nzAAysCH</v>
          </cell>
          <cell r="B178" t="str">
            <v>nzAA</v>
          </cell>
          <cell r="C178" t="str">
            <v>ysCH</v>
          </cell>
          <cell r="D178" t="str">
            <v>Oce</v>
          </cell>
          <cell r="E178" t="str">
            <v>Int</v>
          </cell>
          <cell r="F178" t="str">
            <v>Y</v>
          </cell>
          <cell r="G178">
            <v>625</v>
          </cell>
          <cell r="H178">
            <v>150</v>
          </cell>
          <cell r="I178">
            <v>450</v>
          </cell>
          <cell r="J178">
            <v>25</v>
          </cell>
          <cell r="K178">
            <v>0</v>
          </cell>
          <cell r="L178">
            <v>0</v>
          </cell>
          <cell r="M178">
            <v>150.6884202584923</v>
          </cell>
          <cell r="N178" t="str">
            <v>Akl-Cfs</v>
          </cell>
          <cell r="O178" t="str">
            <v>Tasman</v>
          </cell>
          <cell r="P178">
            <v>0</v>
          </cell>
          <cell r="Q178">
            <v>1</v>
          </cell>
          <cell r="R178" t="str">
            <v>Akl-Cfs</v>
          </cell>
          <cell r="T178">
            <v>450</v>
          </cell>
          <cell r="V178" t="e">
            <v>#N/A</v>
          </cell>
          <cell r="W178">
            <v>450</v>
          </cell>
        </row>
        <row r="179">
          <cell r="A179" t="str">
            <v>nzAAysNF</v>
          </cell>
          <cell r="B179" t="str">
            <v>nzAA</v>
          </cell>
          <cell r="C179" t="str">
            <v>ysNF</v>
          </cell>
          <cell r="D179" t="str">
            <v>Oce</v>
          </cell>
          <cell r="E179" t="str">
            <v>Int</v>
          </cell>
          <cell r="F179" t="str">
            <v>Y</v>
          </cell>
          <cell r="G179">
            <v>587</v>
          </cell>
          <cell r="H179">
            <v>150</v>
          </cell>
          <cell r="I179">
            <v>412</v>
          </cell>
          <cell r="J179">
            <v>25</v>
          </cell>
          <cell r="K179">
            <v>0</v>
          </cell>
          <cell r="L179">
            <v>0</v>
          </cell>
          <cell r="M179">
            <v>146.73934441723526</v>
          </cell>
          <cell r="N179" t="str">
            <v>Akl-Nlk</v>
          </cell>
          <cell r="O179" t="str">
            <v>Pacific</v>
          </cell>
          <cell r="P179">
            <v>0</v>
          </cell>
          <cell r="Q179">
            <v>1</v>
          </cell>
          <cell r="R179" t="str">
            <v>Akl-Nlk</v>
          </cell>
          <cell r="T179">
            <v>412</v>
          </cell>
          <cell r="V179" t="e">
            <v>#N/A</v>
          </cell>
          <cell r="W179">
            <v>412</v>
          </cell>
        </row>
        <row r="180">
          <cell r="A180" t="str">
            <v>nzAAysSY</v>
          </cell>
          <cell r="B180" t="str">
            <v>nzAA</v>
          </cell>
          <cell r="C180" t="str">
            <v>ysSY</v>
          </cell>
          <cell r="D180" t="str">
            <v>Oce</v>
          </cell>
          <cell r="E180" t="str">
            <v>Int</v>
          </cell>
          <cell r="F180" t="str">
            <v>Y</v>
          </cell>
          <cell r="G180">
            <v>568</v>
          </cell>
          <cell r="H180">
            <v>150</v>
          </cell>
          <cell r="I180">
            <v>393</v>
          </cell>
          <cell r="J180">
            <v>25</v>
          </cell>
          <cell r="K180">
            <v>0</v>
          </cell>
          <cell r="L180">
            <v>0</v>
          </cell>
          <cell r="M180">
            <v>144.76480649660675</v>
          </cell>
          <cell r="N180" t="str">
            <v>Akl-Syd</v>
          </cell>
          <cell r="O180" t="str">
            <v>Tasman</v>
          </cell>
          <cell r="P180">
            <v>0</v>
          </cell>
          <cell r="Q180">
            <v>1</v>
          </cell>
          <cell r="R180" t="str">
            <v>Akl-Syd</v>
          </cell>
          <cell r="T180">
            <v>393</v>
          </cell>
          <cell r="V180" t="e">
            <v>#N/A</v>
          </cell>
          <cell r="W180">
            <v>393</v>
          </cell>
        </row>
        <row r="181">
          <cell r="A181" t="str">
            <v>nzAAYWLM</v>
          </cell>
          <cell r="B181" t="str">
            <v>nzAA</v>
          </cell>
          <cell r="C181" t="str">
            <v>YWLM</v>
          </cell>
          <cell r="D181" t="str">
            <v>Oce</v>
          </cell>
          <cell r="E181" t="str">
            <v>Int</v>
          </cell>
          <cell r="F181" t="str">
            <v>Y</v>
          </cell>
          <cell r="G181">
            <v>568</v>
          </cell>
          <cell r="H181">
            <v>150</v>
          </cell>
          <cell r="I181">
            <v>393</v>
          </cell>
          <cell r="J181">
            <v>25</v>
          </cell>
          <cell r="K181">
            <v>0</v>
          </cell>
          <cell r="L181">
            <v>0</v>
          </cell>
          <cell r="M181">
            <v>144.76480649660675</v>
          </cell>
          <cell r="N181" t="str">
            <v>Akl-Ntl</v>
          </cell>
          <cell r="O181" t="str">
            <v>Tasman</v>
          </cell>
          <cell r="P181">
            <v>0</v>
          </cell>
          <cell r="Q181">
            <v>1</v>
          </cell>
          <cell r="R181" t="str">
            <v>Akl-Ntl</v>
          </cell>
          <cell r="T181">
            <v>393</v>
          </cell>
          <cell r="V181" t="e">
            <v>#N/A</v>
          </cell>
          <cell r="W181">
            <v>393</v>
          </cell>
        </row>
        <row r="182">
          <cell r="A182" t="str">
            <v>nzAAzbAA</v>
          </cell>
          <cell r="B182" t="str">
            <v>nzAA</v>
          </cell>
          <cell r="C182" t="str">
            <v>zbAA</v>
          </cell>
          <cell r="D182" t="str">
            <v>Oce</v>
          </cell>
          <cell r="E182" t="str">
            <v>Int</v>
          </cell>
          <cell r="F182" t="str">
            <v>Y</v>
          </cell>
          <cell r="G182">
            <v>669</v>
          </cell>
          <cell r="H182">
            <v>150</v>
          </cell>
          <cell r="I182">
            <v>494</v>
          </cell>
          <cell r="J182">
            <v>25</v>
          </cell>
          <cell r="K182">
            <v>0</v>
          </cell>
          <cell r="L182">
            <v>0</v>
          </cell>
          <cell r="M182">
            <v>155.26103439047415</v>
          </cell>
          <cell r="N182" t="str">
            <v>Akl-Pek</v>
          </cell>
          <cell r="O182" t="str">
            <v>Asia</v>
          </cell>
          <cell r="P182">
            <v>0</v>
          </cell>
          <cell r="Q182">
            <v>1</v>
          </cell>
          <cell r="R182" t="str">
            <v>Akl-Pek</v>
          </cell>
          <cell r="S182" t="str">
            <v>est 16mar08</v>
          </cell>
          <cell r="T182">
            <v>450</v>
          </cell>
          <cell r="V182">
            <v>494</v>
          </cell>
          <cell r="W182">
            <v>494</v>
          </cell>
        </row>
        <row r="183">
          <cell r="A183" t="str">
            <v>nzAAzsPD</v>
          </cell>
          <cell r="B183" t="str">
            <v>nzAA</v>
          </cell>
          <cell r="C183" t="str">
            <v>zsPD</v>
          </cell>
          <cell r="D183" t="str">
            <v>Oce</v>
          </cell>
          <cell r="E183" t="str">
            <v>Int</v>
          </cell>
          <cell r="F183" t="str">
            <v>Y</v>
          </cell>
          <cell r="G183">
            <v>664</v>
          </cell>
          <cell r="H183">
            <v>150</v>
          </cell>
          <cell r="I183">
            <v>489</v>
          </cell>
          <cell r="J183">
            <v>25</v>
          </cell>
          <cell r="K183">
            <v>0</v>
          </cell>
          <cell r="L183">
            <v>0</v>
          </cell>
          <cell r="M183">
            <v>154.74141914820348</v>
          </cell>
          <cell r="N183" t="str">
            <v>Akl-Pvg</v>
          </cell>
          <cell r="O183" t="str">
            <v>Asia</v>
          </cell>
          <cell r="P183">
            <v>0</v>
          </cell>
          <cell r="Q183">
            <v>1</v>
          </cell>
          <cell r="R183" t="str">
            <v>Akl-Pvg</v>
          </cell>
          <cell r="S183" t="str">
            <v>update 11dec07</v>
          </cell>
          <cell r="T183">
            <v>450</v>
          </cell>
          <cell r="V183">
            <v>489</v>
          </cell>
          <cell r="W183">
            <v>489</v>
          </cell>
        </row>
        <row r="184">
          <cell r="A184" t="str">
            <v>nzAPnzAA</v>
          </cell>
          <cell r="B184" t="str">
            <v>nzAP</v>
          </cell>
          <cell r="C184" t="str">
            <v>nzAA</v>
          </cell>
          <cell r="D184" t="str">
            <v>Reg</v>
          </cell>
          <cell r="E184" t="str">
            <v>Dom</v>
          </cell>
          <cell r="G184">
            <v>120</v>
          </cell>
          <cell r="H184">
            <v>85</v>
          </cell>
          <cell r="I184">
            <v>0</v>
          </cell>
          <cell r="J184">
            <v>10</v>
          </cell>
          <cell r="K184">
            <v>25</v>
          </cell>
          <cell r="L184">
            <v>0</v>
          </cell>
          <cell r="M184">
            <v>266.73582436560713</v>
          </cell>
          <cell r="N184" t="str">
            <v>Tuo-Akl</v>
          </cell>
          <cell r="O184" t="str">
            <v>Reg-Mtr</v>
          </cell>
          <cell r="P184">
            <v>0</v>
          </cell>
          <cell r="Q184">
            <v>1</v>
          </cell>
          <cell r="R184" t="str">
            <v>Akl-Tuo</v>
          </cell>
          <cell r="T184">
            <v>0</v>
          </cell>
          <cell r="V184" t="e">
            <v>#N/A</v>
          </cell>
          <cell r="W184">
            <v>0</v>
          </cell>
        </row>
        <row r="185">
          <cell r="A185" t="str">
            <v>nzAPnzAP</v>
          </cell>
          <cell r="B185" t="str">
            <v>nzAP</v>
          </cell>
          <cell r="C185" t="str">
            <v>nzAP</v>
          </cell>
          <cell r="D185" t="str">
            <v>Reg</v>
          </cell>
          <cell r="E185" t="str">
            <v>Dom</v>
          </cell>
          <cell r="G185">
            <v>20</v>
          </cell>
          <cell r="H185">
            <v>0</v>
          </cell>
          <cell r="I185">
            <v>0</v>
          </cell>
          <cell r="J185">
            <v>10</v>
          </cell>
          <cell r="K185">
            <v>10</v>
          </cell>
          <cell r="L185">
            <v>0</v>
          </cell>
          <cell r="M185">
            <v>207.84609690826525</v>
          </cell>
          <cell r="N185" t="str">
            <v>Tuo-Tuo</v>
          </cell>
          <cell r="O185" t="str">
            <v>Local</v>
          </cell>
          <cell r="P185">
            <v>0</v>
          </cell>
          <cell r="Q185">
            <v>1</v>
          </cell>
          <cell r="R185" t="str">
            <v>Tuo-Tuo</v>
          </cell>
          <cell r="S185" t="str">
            <v>Local Loop</v>
          </cell>
          <cell r="T185">
            <v>0</v>
          </cell>
          <cell r="V185" t="e">
            <v>#N/A</v>
          </cell>
          <cell r="W185">
            <v>0</v>
          </cell>
        </row>
        <row r="186">
          <cell r="A186" t="str">
            <v>nzAPnzCH</v>
          </cell>
          <cell r="B186" t="str">
            <v>nzAP</v>
          </cell>
          <cell r="C186" t="str">
            <v>nzCH</v>
          </cell>
          <cell r="D186" t="str">
            <v>Reg</v>
          </cell>
          <cell r="E186" t="str">
            <v>Dom</v>
          </cell>
          <cell r="G186">
            <v>325</v>
          </cell>
          <cell r="H186">
            <v>290</v>
          </cell>
          <cell r="I186">
            <v>0</v>
          </cell>
          <cell r="J186">
            <v>10</v>
          </cell>
          <cell r="K186">
            <v>25</v>
          </cell>
          <cell r="L186">
            <v>0</v>
          </cell>
          <cell r="M186">
            <v>408.76399058625503</v>
          </cell>
          <cell r="N186" t="str">
            <v>Tuo-Chc</v>
          </cell>
          <cell r="O186" t="str">
            <v>Reg-Mtr</v>
          </cell>
          <cell r="P186">
            <v>0</v>
          </cell>
          <cell r="Q186">
            <v>1</v>
          </cell>
          <cell r="R186" t="str">
            <v>Chc-Tuo</v>
          </cell>
          <cell r="T186">
            <v>0</v>
          </cell>
          <cell r="V186" t="e">
            <v>#N/A</v>
          </cell>
          <cell r="W186">
            <v>0</v>
          </cell>
        </row>
        <row r="187">
          <cell r="A187" t="str">
            <v>nzAPnzPM</v>
          </cell>
          <cell r="B187" t="str">
            <v>nzAP</v>
          </cell>
          <cell r="C187" t="str">
            <v>nzPM</v>
          </cell>
          <cell r="D187" t="str">
            <v>Reg</v>
          </cell>
          <cell r="E187" t="str">
            <v>Dom</v>
          </cell>
          <cell r="G187">
            <v>96</v>
          </cell>
          <cell r="H187">
            <v>71</v>
          </cell>
          <cell r="I187">
            <v>0</v>
          </cell>
          <cell r="J187">
            <v>10</v>
          </cell>
          <cell r="K187">
            <v>15</v>
          </cell>
          <cell r="L187">
            <v>0</v>
          </cell>
          <cell r="M187">
            <v>257.03633984322136</v>
          </cell>
          <cell r="N187" t="str">
            <v>Tuo-Pmr</v>
          </cell>
          <cell r="O187" t="str">
            <v>Reg-Reg</v>
          </cell>
          <cell r="P187">
            <v>0</v>
          </cell>
          <cell r="Q187">
            <v>1</v>
          </cell>
          <cell r="R187" t="str">
            <v>Pmr-Tuo</v>
          </cell>
          <cell r="T187">
            <v>0</v>
          </cell>
          <cell r="V187" t="e">
            <v>#N/A</v>
          </cell>
          <cell r="W187">
            <v>0</v>
          </cell>
        </row>
        <row r="188">
          <cell r="A188" t="str">
            <v>nzQNnzMF</v>
          </cell>
          <cell r="B188" t="str">
            <v>nzQN</v>
          </cell>
          <cell r="C188" t="str">
            <v>nzMF</v>
          </cell>
          <cell r="D188" t="str">
            <v>Reg</v>
          </cell>
          <cell r="E188" t="str">
            <v>Dom</v>
          </cell>
          <cell r="G188">
            <v>26</v>
          </cell>
          <cell r="H188">
            <v>1</v>
          </cell>
          <cell r="I188">
            <v>0</v>
          </cell>
          <cell r="J188">
            <v>10</v>
          </cell>
          <cell r="K188">
            <v>15</v>
          </cell>
          <cell r="L188">
            <v>0</v>
          </cell>
          <cell r="M188">
            <v>208.5389172312928</v>
          </cell>
          <cell r="N188" t="str">
            <v>Zqn-Mfn</v>
          </cell>
          <cell r="O188" t="str">
            <v>Reg-Reg</v>
          </cell>
          <cell r="P188">
            <v>0</v>
          </cell>
          <cell r="Q188">
            <v>1</v>
          </cell>
          <cell r="R188" t="str">
            <v>Mfn-Zqn</v>
          </cell>
          <cell r="T188">
            <v>0</v>
          </cell>
          <cell r="V188" t="e">
            <v>#N/A</v>
          </cell>
          <cell r="W188">
            <v>0</v>
          </cell>
        </row>
        <row r="189">
          <cell r="A189" t="str">
            <v>nzAPnzWU</v>
          </cell>
          <cell r="B189" t="str">
            <v>nzAP</v>
          </cell>
          <cell r="C189" t="str">
            <v>nzWU</v>
          </cell>
          <cell r="D189" t="str">
            <v>Reg</v>
          </cell>
          <cell r="E189" t="str">
            <v>Dom</v>
          </cell>
          <cell r="G189">
            <v>91</v>
          </cell>
          <cell r="H189">
            <v>71</v>
          </cell>
          <cell r="I189">
            <v>0</v>
          </cell>
          <cell r="J189">
            <v>10</v>
          </cell>
          <cell r="K189">
            <v>10</v>
          </cell>
          <cell r="L189">
            <v>0</v>
          </cell>
          <cell r="M189">
            <v>257.03633984322136</v>
          </cell>
          <cell r="N189" t="str">
            <v>Tuo-Wag</v>
          </cell>
          <cell r="O189" t="str">
            <v>Reg-Reg</v>
          </cell>
          <cell r="P189">
            <v>0</v>
          </cell>
          <cell r="Q189">
            <v>1</v>
          </cell>
          <cell r="R189" t="str">
            <v>Tuo-Wag</v>
          </cell>
          <cell r="T189">
            <v>0</v>
          </cell>
          <cell r="V189" t="e">
            <v>#N/A</v>
          </cell>
          <cell r="W189">
            <v>0</v>
          </cell>
        </row>
        <row r="190">
          <cell r="A190" t="str">
            <v>nzWUnzAP</v>
          </cell>
          <cell r="B190" t="str">
            <v>nzWU</v>
          </cell>
          <cell r="C190" t="str">
            <v>nzAP</v>
          </cell>
          <cell r="D190" t="str">
            <v>Reg</v>
          </cell>
          <cell r="E190" t="str">
            <v>Dom</v>
          </cell>
          <cell r="G190">
            <v>91</v>
          </cell>
          <cell r="H190">
            <v>71</v>
          </cell>
          <cell r="I190">
            <v>0</v>
          </cell>
          <cell r="J190">
            <v>10</v>
          </cell>
          <cell r="K190">
            <v>10</v>
          </cell>
          <cell r="L190">
            <v>0</v>
          </cell>
          <cell r="M190">
            <v>257.03633984322136</v>
          </cell>
          <cell r="N190" t="str">
            <v>Wag-Tuo</v>
          </cell>
          <cell r="O190" t="str">
            <v>Reg-Reg</v>
          </cell>
          <cell r="P190">
            <v>0</v>
          </cell>
          <cell r="Q190">
            <v>1</v>
          </cell>
          <cell r="R190" t="str">
            <v>Tuo-Wag</v>
          </cell>
          <cell r="T190">
            <v>0</v>
          </cell>
          <cell r="V190" t="e">
            <v>#N/A</v>
          </cell>
          <cell r="W190">
            <v>0</v>
          </cell>
        </row>
        <row r="191">
          <cell r="A191" t="str">
            <v>nzAPnzRO</v>
          </cell>
          <cell r="B191" t="str">
            <v>nzAP</v>
          </cell>
          <cell r="C191" t="str">
            <v>nzRO</v>
          </cell>
          <cell r="D191" t="str">
            <v>Reg</v>
          </cell>
          <cell r="E191" t="str">
            <v>Dom</v>
          </cell>
          <cell r="G191">
            <v>39</v>
          </cell>
          <cell r="H191">
            <v>14</v>
          </cell>
          <cell r="I191">
            <v>0</v>
          </cell>
          <cell r="J191">
            <v>10</v>
          </cell>
          <cell r="K191">
            <v>15</v>
          </cell>
          <cell r="L191">
            <v>0</v>
          </cell>
          <cell r="M191">
            <v>217.54558143065097</v>
          </cell>
          <cell r="N191" t="str">
            <v>Tuo-Rot</v>
          </cell>
          <cell r="O191" t="str">
            <v>Reg-Reg</v>
          </cell>
          <cell r="P191">
            <v>0</v>
          </cell>
          <cell r="Q191">
            <v>1</v>
          </cell>
          <cell r="R191" t="str">
            <v>Rot-Tuo</v>
          </cell>
          <cell r="T191">
            <v>0</v>
          </cell>
          <cell r="V191" t="e">
            <v>#N/A</v>
          </cell>
          <cell r="W191">
            <v>0</v>
          </cell>
        </row>
        <row r="192">
          <cell r="A192" t="str">
            <v>nzAPnzWN</v>
          </cell>
          <cell r="B192" t="str">
            <v>nzAP</v>
          </cell>
          <cell r="C192" t="str">
            <v>nzWN</v>
          </cell>
          <cell r="D192" t="str">
            <v>Reg</v>
          </cell>
          <cell r="E192" t="str">
            <v>Dom</v>
          </cell>
          <cell r="G192">
            <v>165</v>
          </cell>
          <cell r="H192">
            <v>130</v>
          </cell>
          <cell r="I192">
            <v>0</v>
          </cell>
          <cell r="J192">
            <v>10</v>
          </cell>
          <cell r="K192">
            <v>25</v>
          </cell>
          <cell r="L192">
            <v>0</v>
          </cell>
          <cell r="M192">
            <v>297.91273890184686</v>
          </cell>
          <cell r="N192" t="str">
            <v>Tuo-Wlg</v>
          </cell>
          <cell r="O192" t="str">
            <v>Reg-Mtr</v>
          </cell>
          <cell r="P192">
            <v>0</v>
          </cell>
          <cell r="Q192">
            <v>1</v>
          </cell>
          <cell r="R192" t="str">
            <v>Tuo-Wlg</v>
          </cell>
          <cell r="T192">
            <v>0</v>
          </cell>
          <cell r="V192" t="e">
            <v>#N/A</v>
          </cell>
          <cell r="W192">
            <v>0</v>
          </cell>
        </row>
        <row r="193">
          <cell r="A193" t="str">
            <v>nzCHklAX</v>
          </cell>
          <cell r="B193" t="str">
            <v>nzCH</v>
          </cell>
          <cell r="C193" t="str">
            <v>klAX</v>
          </cell>
          <cell r="D193" t="str">
            <v>Oce</v>
          </cell>
          <cell r="E193" t="str">
            <v>Int</v>
          </cell>
          <cell r="F193" t="str">
            <v>Y</v>
          </cell>
          <cell r="G193">
            <v>2216</v>
          </cell>
          <cell r="H193">
            <v>150</v>
          </cell>
          <cell r="I193">
            <v>2041</v>
          </cell>
          <cell r="J193">
            <v>25</v>
          </cell>
          <cell r="K193">
            <v>0</v>
          </cell>
          <cell r="L193">
            <v>0</v>
          </cell>
          <cell r="M193">
            <v>316.02999034901728</v>
          </cell>
          <cell r="N193" t="str">
            <v>Chc-Lax</v>
          </cell>
          <cell r="O193" t="str">
            <v>America</v>
          </cell>
          <cell r="P193">
            <v>0</v>
          </cell>
          <cell r="Q193">
            <v>1</v>
          </cell>
          <cell r="R193" t="str">
            <v>Chc-Lax</v>
          </cell>
          <cell r="T193">
            <v>2041</v>
          </cell>
          <cell r="V193" t="e">
            <v>#N/A</v>
          </cell>
          <cell r="W193">
            <v>2041</v>
          </cell>
        </row>
        <row r="194">
          <cell r="A194" t="str">
            <v>nzCHncRG</v>
          </cell>
          <cell r="B194" t="str">
            <v>nzCH</v>
          </cell>
          <cell r="C194" t="str">
            <v>ncRG</v>
          </cell>
          <cell r="D194" t="str">
            <v>Oce</v>
          </cell>
          <cell r="E194" t="str">
            <v>Int</v>
          </cell>
          <cell r="F194" t="str">
            <v>Y</v>
          </cell>
          <cell r="G194">
            <v>2017</v>
          </cell>
          <cell r="H194">
            <v>150</v>
          </cell>
          <cell r="I194">
            <v>1842</v>
          </cell>
          <cell r="J194">
            <v>25</v>
          </cell>
          <cell r="K194">
            <v>0</v>
          </cell>
          <cell r="L194">
            <v>0</v>
          </cell>
          <cell r="M194">
            <v>295.34930370664495</v>
          </cell>
          <cell r="N194" t="str">
            <v>Chc-Rar</v>
          </cell>
          <cell r="O194" t="str">
            <v>Pacific</v>
          </cell>
          <cell r="P194">
            <v>0</v>
          </cell>
          <cell r="Q194">
            <v>1</v>
          </cell>
          <cell r="R194" t="str">
            <v>Chc-Rar</v>
          </cell>
          <cell r="S194" t="str">
            <v>Use WW-Oce 17Jan08</v>
          </cell>
          <cell r="T194">
            <v>1760</v>
          </cell>
          <cell r="V194">
            <v>1842</v>
          </cell>
          <cell r="W194">
            <v>1842</v>
          </cell>
        </row>
        <row r="195">
          <cell r="A195" t="str">
            <v>nzCHnfFN</v>
          </cell>
          <cell r="B195" t="str">
            <v>nzCH</v>
          </cell>
          <cell r="C195" t="str">
            <v>nfFN</v>
          </cell>
          <cell r="D195" t="str">
            <v>Mtr</v>
          </cell>
          <cell r="E195" t="str">
            <v>Int</v>
          </cell>
          <cell r="F195" t="str">
            <v>Y</v>
          </cell>
          <cell r="G195">
            <v>1171</v>
          </cell>
          <cell r="H195">
            <v>150</v>
          </cell>
          <cell r="I195">
            <v>996</v>
          </cell>
          <cell r="J195">
            <v>25</v>
          </cell>
          <cell r="K195">
            <v>0</v>
          </cell>
          <cell r="L195">
            <v>0</v>
          </cell>
          <cell r="M195">
            <v>207.43040471444874</v>
          </cell>
          <cell r="N195" t="str">
            <v>Chc-Nan</v>
          </cell>
          <cell r="O195" t="str">
            <v>Pacific</v>
          </cell>
          <cell r="P195">
            <v>0</v>
          </cell>
          <cell r="Q195">
            <v>1</v>
          </cell>
          <cell r="R195" t="str">
            <v>Chc-Nan</v>
          </cell>
          <cell r="T195">
            <v>947</v>
          </cell>
          <cell r="V195">
            <v>996</v>
          </cell>
          <cell r="W195">
            <v>996</v>
          </cell>
        </row>
        <row r="196">
          <cell r="A196" t="str">
            <v>nzCHnsTU</v>
          </cell>
          <cell r="B196" t="str">
            <v>nzCH</v>
          </cell>
          <cell r="C196" t="str">
            <v>nsTU</v>
          </cell>
          <cell r="D196" t="str">
            <v>Mtr</v>
          </cell>
          <cell r="E196" t="str">
            <v>Int</v>
          </cell>
          <cell r="F196" t="str">
            <v>Y</v>
          </cell>
          <cell r="G196">
            <v>1943</v>
          </cell>
          <cell r="H196">
            <v>150</v>
          </cell>
          <cell r="I196">
            <v>1033</v>
          </cell>
          <cell r="J196">
            <v>25</v>
          </cell>
          <cell r="K196">
            <v>0</v>
          </cell>
          <cell r="L196">
            <v>0</v>
          </cell>
          <cell r="M196">
            <v>287.65899812103913</v>
          </cell>
          <cell r="N196" t="str">
            <v>Chc-Ppg</v>
          </cell>
          <cell r="O196" t="str">
            <v>Pacific</v>
          </cell>
          <cell r="P196">
            <v>735</v>
          </cell>
          <cell r="Q196">
            <v>1</v>
          </cell>
          <cell r="R196" t="str">
            <v>Chc-Ppg</v>
          </cell>
          <cell r="S196" t="str">
            <v>Update TS 21may03</v>
          </cell>
          <cell r="T196">
            <v>1033</v>
          </cell>
          <cell r="U196">
            <v>735</v>
          </cell>
          <cell r="V196" t="e">
            <v>#N/A</v>
          </cell>
          <cell r="W196">
            <v>1768</v>
          </cell>
        </row>
        <row r="197">
          <cell r="A197" t="str">
            <v>nzCHnwWW</v>
          </cell>
          <cell r="B197" t="str">
            <v>nzCH</v>
          </cell>
          <cell r="C197" t="str">
            <v>nwWW</v>
          </cell>
          <cell r="D197" t="str">
            <v>Mtr</v>
          </cell>
          <cell r="E197" t="str">
            <v>Int</v>
          </cell>
          <cell r="F197" t="str">
            <v>Y</v>
          </cell>
          <cell r="G197">
            <v>951</v>
          </cell>
          <cell r="H197">
            <v>150</v>
          </cell>
          <cell r="I197">
            <v>776</v>
          </cell>
          <cell r="J197">
            <v>25</v>
          </cell>
          <cell r="K197">
            <v>0</v>
          </cell>
          <cell r="L197">
            <v>0</v>
          </cell>
          <cell r="M197">
            <v>184.56733405453954</v>
          </cell>
          <cell r="N197" t="str">
            <v>Chc-Nou</v>
          </cell>
          <cell r="O197" t="str">
            <v>Pacific</v>
          </cell>
          <cell r="P197">
            <v>0</v>
          </cell>
          <cell r="Q197">
            <v>1</v>
          </cell>
          <cell r="R197" t="str">
            <v>Chc-Nou</v>
          </cell>
          <cell r="T197">
            <v>776</v>
          </cell>
          <cell r="V197" t="e">
            <v>#N/A</v>
          </cell>
          <cell r="W197">
            <v>776</v>
          </cell>
        </row>
        <row r="198">
          <cell r="A198" t="str">
            <v>nzCHnzAA</v>
          </cell>
          <cell r="B198" t="str">
            <v>nzCH</v>
          </cell>
          <cell r="C198" t="str">
            <v>nzAA</v>
          </cell>
          <cell r="D198" t="str">
            <v>Mtr</v>
          </cell>
          <cell r="E198" t="str">
            <v>Dom</v>
          </cell>
          <cell r="G198">
            <v>400</v>
          </cell>
          <cell r="H198">
            <v>350</v>
          </cell>
          <cell r="I198">
            <v>0</v>
          </cell>
          <cell r="J198">
            <v>25</v>
          </cell>
          <cell r="K198">
            <v>25</v>
          </cell>
          <cell r="L198">
            <v>0</v>
          </cell>
          <cell r="M198">
            <v>450.33320996790809</v>
          </cell>
          <cell r="N198" t="str">
            <v>Chc-Akl</v>
          </cell>
          <cell r="O198" t="str">
            <v>Aa-Ch-Aa</v>
          </cell>
          <cell r="P198">
            <v>0</v>
          </cell>
          <cell r="Q198">
            <v>1</v>
          </cell>
          <cell r="R198" t="str">
            <v>Akl-Chc</v>
          </cell>
          <cell r="T198">
            <v>0</v>
          </cell>
          <cell r="V198" t="e">
            <v>#N/A</v>
          </cell>
          <cell r="W198">
            <v>0</v>
          </cell>
        </row>
        <row r="199">
          <cell r="A199" t="str">
            <v>nzCHnzAP</v>
          </cell>
          <cell r="B199" t="str">
            <v>nzCH</v>
          </cell>
          <cell r="C199" t="str">
            <v>nzAP</v>
          </cell>
          <cell r="D199" t="str">
            <v>Reg</v>
          </cell>
          <cell r="E199" t="str">
            <v>Dom</v>
          </cell>
          <cell r="G199">
            <v>325</v>
          </cell>
          <cell r="H199">
            <v>290</v>
          </cell>
          <cell r="I199">
            <v>0</v>
          </cell>
          <cell r="J199">
            <v>25</v>
          </cell>
          <cell r="K199">
            <v>10</v>
          </cell>
          <cell r="L199">
            <v>0</v>
          </cell>
          <cell r="M199">
            <v>408.76399058625503</v>
          </cell>
          <cell r="N199" t="str">
            <v>Chc-Tuo</v>
          </cell>
          <cell r="O199" t="str">
            <v>Mtr-Reg</v>
          </cell>
          <cell r="P199">
            <v>0</v>
          </cell>
          <cell r="Q199">
            <v>1</v>
          </cell>
          <cell r="R199" t="str">
            <v>Chc-Tuo</v>
          </cell>
          <cell r="T199">
            <v>0</v>
          </cell>
          <cell r="V199" t="e">
            <v>#N/A</v>
          </cell>
          <cell r="W199">
            <v>0</v>
          </cell>
        </row>
        <row r="200">
          <cell r="A200" t="str">
            <v>nzCHnzCH</v>
          </cell>
          <cell r="B200" t="str">
            <v>nzCH</v>
          </cell>
          <cell r="C200" t="str">
            <v>nzCH</v>
          </cell>
          <cell r="D200" t="str">
            <v>Mtr</v>
          </cell>
          <cell r="E200" t="str">
            <v>Dom</v>
          </cell>
          <cell r="G200">
            <v>50</v>
          </cell>
          <cell r="H200">
            <v>0</v>
          </cell>
          <cell r="I200">
            <v>0</v>
          </cell>
          <cell r="J200">
            <v>25</v>
          </cell>
          <cell r="K200">
            <v>25</v>
          </cell>
          <cell r="L200">
            <v>0</v>
          </cell>
          <cell r="M200">
            <v>207.84609690826525</v>
          </cell>
          <cell r="N200" t="str">
            <v>Chc-Chc</v>
          </cell>
          <cell r="O200" t="str">
            <v>Local</v>
          </cell>
          <cell r="P200">
            <v>0</v>
          </cell>
          <cell r="Q200">
            <v>1</v>
          </cell>
          <cell r="R200" t="str">
            <v>Chc-Chc</v>
          </cell>
          <cell r="S200" t="str">
            <v>Local Loop</v>
          </cell>
          <cell r="T200">
            <v>0</v>
          </cell>
          <cell r="V200" t="e">
            <v>#N/A</v>
          </cell>
          <cell r="W200">
            <v>0</v>
          </cell>
        </row>
        <row r="201">
          <cell r="A201" t="str">
            <v>nzCHnzCI</v>
          </cell>
          <cell r="B201" t="str">
            <v>nzCH</v>
          </cell>
          <cell r="C201" t="str">
            <v>nzCI</v>
          </cell>
          <cell r="D201" t="str">
            <v>Reg</v>
          </cell>
          <cell r="E201" t="str">
            <v>Dom</v>
          </cell>
          <cell r="G201">
            <v>476</v>
          </cell>
          <cell r="H201">
            <v>150</v>
          </cell>
          <cell r="I201">
            <v>301</v>
          </cell>
          <cell r="J201">
            <v>25</v>
          </cell>
          <cell r="K201">
            <v>0</v>
          </cell>
          <cell r="L201">
            <v>0</v>
          </cell>
          <cell r="M201">
            <v>343.04998294709179</v>
          </cell>
          <cell r="N201" t="str">
            <v>Chc-Cht</v>
          </cell>
          <cell r="O201" t="str">
            <v>Pacific</v>
          </cell>
          <cell r="P201">
            <v>0</v>
          </cell>
          <cell r="Q201">
            <v>1</v>
          </cell>
          <cell r="R201" t="str">
            <v>Chc-Cht</v>
          </cell>
          <cell r="T201">
            <v>301</v>
          </cell>
          <cell r="V201" t="e">
            <v>#N/A</v>
          </cell>
          <cell r="W201">
            <v>301</v>
          </cell>
        </row>
        <row r="202">
          <cell r="A202" t="str">
            <v>nzCHnzCM</v>
          </cell>
          <cell r="B202" t="str">
            <v>nzCH</v>
          </cell>
          <cell r="C202" t="str">
            <v>nzCM</v>
          </cell>
          <cell r="D202" t="str">
            <v>Oce</v>
          </cell>
          <cell r="E202" t="str">
            <v>Int</v>
          </cell>
          <cell r="F202" t="str">
            <v>Y</v>
          </cell>
          <cell r="G202">
            <v>990</v>
          </cell>
          <cell r="H202">
            <v>150</v>
          </cell>
          <cell r="I202">
            <v>815</v>
          </cell>
          <cell r="J202">
            <v>25</v>
          </cell>
          <cell r="K202">
            <v>0</v>
          </cell>
          <cell r="L202">
            <v>0</v>
          </cell>
          <cell r="M202">
            <v>396.46642985251594</v>
          </cell>
          <cell r="N202" t="str">
            <v>Chc-Mcm</v>
          </cell>
          <cell r="O202" t="str">
            <v>Pacific</v>
          </cell>
          <cell r="P202">
            <v>0</v>
          </cell>
          <cell r="Q202">
            <v>1</v>
          </cell>
          <cell r="R202" t="str">
            <v>Chc-Mcm</v>
          </cell>
          <cell r="T202">
            <v>815</v>
          </cell>
          <cell r="V202" t="e">
            <v>#N/A</v>
          </cell>
          <cell r="W202">
            <v>815</v>
          </cell>
        </row>
        <row r="203">
          <cell r="A203" t="str">
            <v>nzCHnzDN</v>
          </cell>
          <cell r="B203" t="str">
            <v>nzCH</v>
          </cell>
          <cell r="C203" t="str">
            <v>nzDN</v>
          </cell>
          <cell r="D203" t="str">
            <v>Reg</v>
          </cell>
          <cell r="E203" t="str">
            <v>Dom</v>
          </cell>
          <cell r="G203">
            <v>176</v>
          </cell>
          <cell r="H203">
            <v>136</v>
          </cell>
          <cell r="I203">
            <v>0</v>
          </cell>
          <cell r="J203">
            <v>25</v>
          </cell>
          <cell r="K203">
            <v>15</v>
          </cell>
          <cell r="L203">
            <v>0</v>
          </cell>
          <cell r="M203">
            <v>302.0696608400122</v>
          </cell>
          <cell r="N203" t="str">
            <v>Chc-Dud</v>
          </cell>
          <cell r="O203" t="str">
            <v>Mtr-Reg</v>
          </cell>
          <cell r="P203">
            <v>0</v>
          </cell>
          <cell r="Q203">
            <v>1</v>
          </cell>
          <cell r="R203" t="str">
            <v>Chc-Dud</v>
          </cell>
          <cell r="T203">
            <v>0</v>
          </cell>
          <cell r="V203" t="e">
            <v>#N/A</v>
          </cell>
          <cell r="W203">
            <v>0</v>
          </cell>
        </row>
        <row r="204">
          <cell r="A204" t="str">
            <v>nzCHnzGS</v>
          </cell>
          <cell r="B204" t="str">
            <v>nzCH</v>
          </cell>
          <cell r="C204" t="str">
            <v>nzGS</v>
          </cell>
          <cell r="D204" t="str">
            <v>Reg</v>
          </cell>
          <cell r="E204" t="str">
            <v>Dom</v>
          </cell>
          <cell r="G204">
            <v>378</v>
          </cell>
          <cell r="H204">
            <v>338</v>
          </cell>
          <cell r="I204">
            <v>0</v>
          </cell>
          <cell r="J204">
            <v>25</v>
          </cell>
          <cell r="K204">
            <v>15</v>
          </cell>
          <cell r="L204">
            <v>0</v>
          </cell>
          <cell r="M204">
            <v>442.01936609157747</v>
          </cell>
          <cell r="N204" t="str">
            <v>Chc-Gis</v>
          </cell>
          <cell r="O204" t="str">
            <v>Mtr-Reg</v>
          </cell>
          <cell r="P204">
            <v>0</v>
          </cell>
          <cell r="Q204">
            <v>1</v>
          </cell>
          <cell r="R204" t="str">
            <v>Chc-Gis</v>
          </cell>
          <cell r="T204">
            <v>0</v>
          </cell>
          <cell r="V204" t="e">
            <v>#N/A</v>
          </cell>
          <cell r="W204">
            <v>0</v>
          </cell>
        </row>
        <row r="205">
          <cell r="A205" t="str">
            <v>nzCHnzHK</v>
          </cell>
          <cell r="B205" t="str">
            <v>nzCH</v>
          </cell>
          <cell r="C205" t="str">
            <v>nzHK</v>
          </cell>
          <cell r="D205" t="str">
            <v>Reg</v>
          </cell>
          <cell r="E205" t="str">
            <v>Dom</v>
          </cell>
          <cell r="G205">
            <v>81</v>
          </cell>
          <cell r="H205">
            <v>46</v>
          </cell>
          <cell r="I205">
            <v>0</v>
          </cell>
          <cell r="J205">
            <v>25</v>
          </cell>
          <cell r="K205">
            <v>10</v>
          </cell>
          <cell r="L205">
            <v>0</v>
          </cell>
          <cell r="M205">
            <v>239.71583176753259</v>
          </cell>
          <cell r="N205" t="str">
            <v>Chc-Hkk</v>
          </cell>
          <cell r="O205" t="str">
            <v>Mtr-Reg</v>
          </cell>
          <cell r="P205">
            <v>0</v>
          </cell>
          <cell r="Q205">
            <v>1</v>
          </cell>
          <cell r="R205" t="str">
            <v>Chc-Hkk</v>
          </cell>
          <cell r="T205">
            <v>0</v>
          </cell>
          <cell r="V205" t="e">
            <v>#N/A</v>
          </cell>
          <cell r="W205">
            <v>0</v>
          </cell>
        </row>
        <row r="206">
          <cell r="A206" t="str">
            <v>nzCHnzHN</v>
          </cell>
          <cell r="B206" t="str">
            <v>nzCH</v>
          </cell>
          <cell r="C206" t="str">
            <v>nzHN</v>
          </cell>
          <cell r="D206" t="str">
            <v>Reg</v>
          </cell>
          <cell r="E206" t="str">
            <v>Dom</v>
          </cell>
          <cell r="G206">
            <v>359</v>
          </cell>
          <cell r="H206">
            <v>319</v>
          </cell>
          <cell r="I206">
            <v>0</v>
          </cell>
          <cell r="J206">
            <v>25</v>
          </cell>
          <cell r="K206">
            <v>15</v>
          </cell>
          <cell r="L206">
            <v>0</v>
          </cell>
          <cell r="M206">
            <v>428.85577995405401</v>
          </cell>
          <cell r="N206" t="str">
            <v>Chc-Hlz</v>
          </cell>
          <cell r="O206" t="str">
            <v>Mtr-Reg</v>
          </cell>
          <cell r="P206">
            <v>0</v>
          </cell>
          <cell r="Q206">
            <v>1</v>
          </cell>
          <cell r="R206" t="str">
            <v>Chc-Hlz</v>
          </cell>
          <cell r="S206" t="str">
            <v>Add 10apr01</v>
          </cell>
          <cell r="T206">
            <v>0</v>
          </cell>
          <cell r="V206" t="e">
            <v>#N/A</v>
          </cell>
          <cell r="W206">
            <v>0</v>
          </cell>
        </row>
        <row r="207">
          <cell r="A207" t="str">
            <v>nzCHnzIR</v>
          </cell>
          <cell r="B207" t="str">
            <v>nzCH</v>
          </cell>
          <cell r="C207" t="str">
            <v>nzIR</v>
          </cell>
          <cell r="D207" t="str">
            <v>Oce</v>
          </cell>
          <cell r="E207" t="str">
            <v>Int</v>
          </cell>
          <cell r="F207" t="str">
            <v>Y</v>
          </cell>
          <cell r="G207">
            <v>990</v>
          </cell>
          <cell r="H207">
            <v>150</v>
          </cell>
          <cell r="I207">
            <v>815</v>
          </cell>
          <cell r="J207">
            <v>25</v>
          </cell>
          <cell r="K207">
            <v>0</v>
          </cell>
          <cell r="L207">
            <v>0</v>
          </cell>
          <cell r="M207">
            <v>396.46642985251594</v>
          </cell>
          <cell r="N207" t="str">
            <v>Chc-Ice</v>
          </cell>
          <cell r="O207" t="str">
            <v>Pacific</v>
          </cell>
          <cell r="P207">
            <v>0</v>
          </cell>
          <cell r="Q207">
            <v>1</v>
          </cell>
          <cell r="R207" t="str">
            <v>Chc-Ice</v>
          </cell>
          <cell r="T207">
            <v>815</v>
          </cell>
          <cell r="V207" t="e">
            <v>#N/A</v>
          </cell>
          <cell r="W207">
            <v>815</v>
          </cell>
        </row>
        <row r="208">
          <cell r="A208" t="str">
            <v>nzCHnzMC</v>
          </cell>
          <cell r="B208" t="str">
            <v>nzCH</v>
          </cell>
          <cell r="C208" t="str">
            <v>nzMC</v>
          </cell>
          <cell r="D208" t="str">
            <v>Reg</v>
          </cell>
          <cell r="E208" t="str">
            <v>Dom</v>
          </cell>
          <cell r="G208">
            <v>105</v>
          </cell>
          <cell r="H208">
            <v>80</v>
          </cell>
          <cell r="I208">
            <v>0</v>
          </cell>
          <cell r="J208">
            <v>25</v>
          </cell>
          <cell r="K208">
            <v>0</v>
          </cell>
          <cell r="L208">
            <v>0</v>
          </cell>
          <cell r="M208">
            <v>263.27172275046934</v>
          </cell>
          <cell r="N208" t="str">
            <v>Chc-Mon</v>
          </cell>
          <cell r="O208" t="str">
            <v>Mtr-Reg</v>
          </cell>
          <cell r="P208">
            <v>0</v>
          </cell>
          <cell r="Q208">
            <v>1</v>
          </cell>
          <cell r="R208" t="str">
            <v>Chc-Mon</v>
          </cell>
          <cell r="S208" t="str">
            <v>Add 10apr01</v>
          </cell>
          <cell r="T208">
            <v>0</v>
          </cell>
          <cell r="V208" t="e">
            <v>#N/A</v>
          </cell>
          <cell r="W208">
            <v>0</v>
          </cell>
        </row>
        <row r="209">
          <cell r="A209" t="str">
            <v>nzCHnzNP</v>
          </cell>
          <cell r="B209" t="str">
            <v>nzCH</v>
          </cell>
          <cell r="C209" t="str">
            <v>nzNP</v>
          </cell>
          <cell r="D209" t="str">
            <v>Reg</v>
          </cell>
          <cell r="E209" t="str">
            <v>Dom</v>
          </cell>
          <cell r="G209">
            <v>277</v>
          </cell>
          <cell r="H209">
            <v>237</v>
          </cell>
          <cell r="I209">
            <v>0</v>
          </cell>
          <cell r="J209">
            <v>25</v>
          </cell>
          <cell r="K209">
            <v>15</v>
          </cell>
          <cell r="L209">
            <v>0</v>
          </cell>
          <cell r="M209">
            <v>372.04451346579486</v>
          </cell>
          <cell r="N209" t="str">
            <v>Chc-Npl</v>
          </cell>
          <cell r="O209" t="str">
            <v>Mtr-Reg</v>
          </cell>
          <cell r="P209">
            <v>0</v>
          </cell>
          <cell r="Q209">
            <v>1</v>
          </cell>
          <cell r="R209" t="str">
            <v>Chc-Npl</v>
          </cell>
          <cell r="S209" t="str">
            <v>Add 3apr07</v>
          </cell>
          <cell r="T209">
            <v>0</v>
          </cell>
          <cell r="V209" t="e">
            <v>#N/A</v>
          </cell>
          <cell r="W209">
            <v>0</v>
          </cell>
        </row>
        <row r="210">
          <cell r="A210" t="str">
            <v>nzCHnzNR</v>
          </cell>
          <cell r="B210" t="str">
            <v>nzCH</v>
          </cell>
          <cell r="C210" t="str">
            <v>nzNR</v>
          </cell>
          <cell r="D210" t="str">
            <v>Reg</v>
          </cell>
          <cell r="E210" t="str">
            <v>Dom</v>
          </cell>
          <cell r="G210">
            <v>309</v>
          </cell>
          <cell r="H210">
            <v>269</v>
          </cell>
          <cell r="I210">
            <v>0</v>
          </cell>
          <cell r="J210">
            <v>25</v>
          </cell>
          <cell r="K210">
            <v>15</v>
          </cell>
          <cell r="L210">
            <v>0</v>
          </cell>
          <cell r="M210">
            <v>394.21476380267643</v>
          </cell>
          <cell r="N210" t="str">
            <v>Chc-Npe</v>
          </cell>
          <cell r="O210" t="str">
            <v>Mtr-Reg</v>
          </cell>
          <cell r="P210">
            <v>0</v>
          </cell>
          <cell r="Q210">
            <v>1</v>
          </cell>
          <cell r="R210" t="str">
            <v>Chc-Npe</v>
          </cell>
          <cell r="T210">
            <v>0</v>
          </cell>
          <cell r="V210" t="e">
            <v>#N/A</v>
          </cell>
          <cell r="W210">
            <v>0</v>
          </cell>
        </row>
        <row r="211">
          <cell r="A211" t="str">
            <v>nzCHnzNS</v>
          </cell>
          <cell r="B211" t="str">
            <v>nzCH</v>
          </cell>
          <cell r="C211" t="str">
            <v>nzNS</v>
          </cell>
          <cell r="D211" t="str">
            <v>Reg</v>
          </cell>
          <cell r="E211" t="str">
            <v>Dom</v>
          </cell>
          <cell r="G211">
            <v>134</v>
          </cell>
          <cell r="H211">
            <v>94</v>
          </cell>
          <cell r="I211">
            <v>0</v>
          </cell>
          <cell r="J211">
            <v>25</v>
          </cell>
          <cell r="K211">
            <v>15</v>
          </cell>
          <cell r="L211">
            <v>0</v>
          </cell>
          <cell r="M211">
            <v>272.97120727285505</v>
          </cell>
          <cell r="N211" t="str">
            <v>Chc-Nsn</v>
          </cell>
          <cell r="O211" t="str">
            <v>Mtr-Reg</v>
          </cell>
          <cell r="P211">
            <v>0</v>
          </cell>
          <cell r="Q211">
            <v>1</v>
          </cell>
          <cell r="R211" t="str">
            <v>Chc-Nsn</v>
          </cell>
          <cell r="T211">
            <v>0</v>
          </cell>
          <cell r="V211" t="e">
            <v>#N/A</v>
          </cell>
          <cell r="W211">
            <v>0</v>
          </cell>
        </row>
        <row r="212">
          <cell r="A212" t="str">
            <v>nzCHnzNV</v>
          </cell>
          <cell r="B212" t="str">
            <v>nzCH</v>
          </cell>
          <cell r="C212" t="str">
            <v>nzNV</v>
          </cell>
          <cell r="D212" t="str">
            <v>Reg</v>
          </cell>
          <cell r="E212" t="str">
            <v>Dom</v>
          </cell>
          <cell r="G212">
            <v>249</v>
          </cell>
          <cell r="H212">
            <v>209</v>
          </cell>
          <cell r="I212">
            <v>0</v>
          </cell>
          <cell r="J212">
            <v>25</v>
          </cell>
          <cell r="K212">
            <v>15</v>
          </cell>
          <cell r="L212">
            <v>0</v>
          </cell>
          <cell r="M212">
            <v>352.64554442102343</v>
          </cell>
          <cell r="N212" t="str">
            <v>Chc-Ivc</v>
          </cell>
          <cell r="O212" t="str">
            <v>Mtr-Reg</v>
          </cell>
          <cell r="P212">
            <v>0</v>
          </cell>
          <cell r="Q212">
            <v>1</v>
          </cell>
          <cell r="R212" t="str">
            <v>Chc-Ivc</v>
          </cell>
          <cell r="T212">
            <v>0</v>
          </cell>
          <cell r="V212" t="e">
            <v>#N/A</v>
          </cell>
          <cell r="W212">
            <v>0</v>
          </cell>
        </row>
        <row r="213">
          <cell r="A213" t="str">
            <v>nzCHnzOH</v>
          </cell>
          <cell r="B213" t="str">
            <v>nzCH</v>
          </cell>
          <cell r="C213" t="str">
            <v>nzOH</v>
          </cell>
          <cell r="D213" t="str">
            <v>Mil</v>
          </cell>
          <cell r="E213" t="str">
            <v>Dom</v>
          </cell>
          <cell r="G213">
            <v>233</v>
          </cell>
          <cell r="H213">
            <v>183</v>
          </cell>
          <cell r="I213">
            <v>0</v>
          </cell>
          <cell r="J213">
            <v>25</v>
          </cell>
          <cell r="K213">
            <v>25</v>
          </cell>
          <cell r="L213">
            <v>0</v>
          </cell>
          <cell r="M213">
            <v>334.63221602230709</v>
          </cell>
          <cell r="N213" t="str">
            <v>Chc-Oha</v>
          </cell>
          <cell r="O213" t="str">
            <v>Reg-Mtr</v>
          </cell>
          <cell r="P213">
            <v>0</v>
          </cell>
          <cell r="Q213">
            <v>1</v>
          </cell>
          <cell r="R213" t="str">
            <v>Chc-Oha</v>
          </cell>
          <cell r="S213" t="str">
            <v>add 10aug07</v>
          </cell>
          <cell r="T213">
            <v>0</v>
          </cell>
          <cell r="V213" t="e">
            <v>#N/A</v>
          </cell>
          <cell r="W213">
            <v>0</v>
          </cell>
        </row>
        <row r="214">
          <cell r="A214" t="str">
            <v>nzCHnzOU</v>
          </cell>
          <cell r="B214" t="str">
            <v>nzCH</v>
          </cell>
          <cell r="C214" t="str">
            <v>nzOU</v>
          </cell>
          <cell r="D214" t="str">
            <v>Reg</v>
          </cell>
          <cell r="E214" t="str">
            <v>Dom</v>
          </cell>
          <cell r="G214">
            <v>108</v>
          </cell>
          <cell r="H214">
            <v>73</v>
          </cell>
          <cell r="I214">
            <v>0</v>
          </cell>
          <cell r="J214">
            <v>25</v>
          </cell>
          <cell r="K214">
            <v>10</v>
          </cell>
          <cell r="L214">
            <v>0</v>
          </cell>
          <cell r="M214">
            <v>258.42198048927651</v>
          </cell>
          <cell r="N214" t="str">
            <v>Chc-Oam</v>
          </cell>
          <cell r="O214" t="str">
            <v>Mtr-Reg</v>
          </cell>
          <cell r="P214">
            <v>0</v>
          </cell>
          <cell r="Q214">
            <v>1</v>
          </cell>
          <cell r="R214" t="str">
            <v>Chc-Oam</v>
          </cell>
          <cell r="T214">
            <v>0</v>
          </cell>
          <cell r="V214" t="e">
            <v>#N/A</v>
          </cell>
          <cell r="W214">
            <v>0</v>
          </cell>
        </row>
        <row r="215">
          <cell r="A215" t="str">
            <v>nzCHnzPG</v>
          </cell>
          <cell r="B215" t="str">
            <v>nzCH</v>
          </cell>
          <cell r="C215" t="str">
            <v>nzPG</v>
          </cell>
          <cell r="D215" t="str">
            <v>Oce</v>
          </cell>
          <cell r="E215" t="str">
            <v>Int</v>
          </cell>
          <cell r="F215" t="str">
            <v>Y</v>
          </cell>
          <cell r="G215">
            <v>990</v>
          </cell>
          <cell r="H215">
            <v>150</v>
          </cell>
          <cell r="I215">
            <v>815</v>
          </cell>
          <cell r="J215">
            <v>25</v>
          </cell>
          <cell r="K215">
            <v>0</v>
          </cell>
          <cell r="L215">
            <v>0</v>
          </cell>
          <cell r="M215">
            <v>396.46642985251594</v>
          </cell>
          <cell r="N215" t="str">
            <v>Chc-Peg</v>
          </cell>
          <cell r="O215" t="str">
            <v>Pacific</v>
          </cell>
          <cell r="P215">
            <v>0</v>
          </cell>
          <cell r="Q215">
            <v>1</v>
          </cell>
          <cell r="R215" t="str">
            <v>Chc-Peg</v>
          </cell>
          <cell r="T215">
            <v>815</v>
          </cell>
          <cell r="V215" t="e">
            <v>#N/A</v>
          </cell>
          <cell r="W215">
            <v>815</v>
          </cell>
        </row>
        <row r="216">
          <cell r="A216" t="str">
            <v>nzCHnzPM</v>
          </cell>
          <cell r="B216" t="str">
            <v>nzCH</v>
          </cell>
          <cell r="C216" t="str">
            <v>nzPM</v>
          </cell>
          <cell r="D216" t="str">
            <v>Reg</v>
          </cell>
          <cell r="E216" t="str">
            <v>Dom</v>
          </cell>
          <cell r="G216">
            <v>233</v>
          </cell>
          <cell r="H216">
            <v>193</v>
          </cell>
          <cell r="I216">
            <v>0</v>
          </cell>
          <cell r="J216">
            <v>25</v>
          </cell>
          <cell r="K216">
            <v>15</v>
          </cell>
          <cell r="L216">
            <v>0</v>
          </cell>
          <cell r="M216">
            <v>341.56041925258256</v>
          </cell>
          <cell r="N216" t="str">
            <v>Chc-Pmr</v>
          </cell>
          <cell r="O216" t="str">
            <v>Mtr-Reg</v>
          </cell>
          <cell r="P216">
            <v>0</v>
          </cell>
          <cell r="Q216">
            <v>1</v>
          </cell>
          <cell r="R216" t="str">
            <v>Chc-Pmr</v>
          </cell>
          <cell r="T216">
            <v>0</v>
          </cell>
          <cell r="V216" t="e">
            <v>#N/A</v>
          </cell>
          <cell r="W216">
            <v>0</v>
          </cell>
        </row>
        <row r="217">
          <cell r="A217" t="str">
            <v>nzCHnzQN</v>
          </cell>
          <cell r="B217" t="str">
            <v>nzCH</v>
          </cell>
          <cell r="C217" t="str">
            <v>nzQN</v>
          </cell>
          <cell r="D217" t="str">
            <v>Reg</v>
          </cell>
          <cell r="E217" t="str">
            <v>Dom</v>
          </cell>
          <cell r="G217">
            <v>186</v>
          </cell>
          <cell r="H217">
            <v>146</v>
          </cell>
          <cell r="I217">
            <v>0</v>
          </cell>
          <cell r="J217">
            <v>25</v>
          </cell>
          <cell r="K217">
            <v>15</v>
          </cell>
          <cell r="L217">
            <v>0</v>
          </cell>
          <cell r="M217">
            <v>308.99786407028768</v>
          </cell>
          <cell r="N217" t="str">
            <v>Chc-Zqn</v>
          </cell>
          <cell r="O217" t="str">
            <v>Mtr-Reg</v>
          </cell>
          <cell r="P217">
            <v>0</v>
          </cell>
          <cell r="Q217">
            <v>1</v>
          </cell>
          <cell r="R217" t="str">
            <v>Chc-Zqn</v>
          </cell>
          <cell r="T217">
            <v>0</v>
          </cell>
          <cell r="V217" t="e">
            <v>#N/A</v>
          </cell>
          <cell r="W217">
            <v>0</v>
          </cell>
        </row>
        <row r="218">
          <cell r="A218" t="str">
            <v>nzCHnzRO</v>
          </cell>
          <cell r="B218" t="str">
            <v>nzCH</v>
          </cell>
          <cell r="C218" t="str">
            <v>nzRO</v>
          </cell>
          <cell r="D218" t="str">
            <v>Reg</v>
          </cell>
          <cell r="E218" t="str">
            <v>Dom</v>
          </cell>
          <cell r="G218">
            <v>364</v>
          </cell>
          <cell r="H218">
            <v>324</v>
          </cell>
          <cell r="I218">
            <v>0</v>
          </cell>
          <cell r="J218">
            <v>25</v>
          </cell>
          <cell r="K218">
            <v>15</v>
          </cell>
          <cell r="L218">
            <v>0</v>
          </cell>
          <cell r="M218">
            <v>432.31988156919175</v>
          </cell>
          <cell r="N218" t="str">
            <v>Chc-Rot</v>
          </cell>
          <cell r="O218" t="str">
            <v>Mtr-Reg</v>
          </cell>
          <cell r="P218">
            <v>0</v>
          </cell>
          <cell r="Q218">
            <v>1</v>
          </cell>
          <cell r="R218" t="str">
            <v>Chc-Rot</v>
          </cell>
          <cell r="T218">
            <v>0</v>
          </cell>
          <cell r="V218" t="e">
            <v>#N/A</v>
          </cell>
          <cell r="W218">
            <v>0</v>
          </cell>
        </row>
        <row r="219">
          <cell r="A219" t="str">
            <v>nzCHnzTG</v>
          </cell>
          <cell r="B219" t="str">
            <v>nzCH</v>
          </cell>
          <cell r="C219" t="str">
            <v>nzTG</v>
          </cell>
          <cell r="D219" t="str">
            <v>Reg</v>
          </cell>
          <cell r="E219" t="str">
            <v>Dom</v>
          </cell>
          <cell r="G219">
            <v>385</v>
          </cell>
          <cell r="H219">
            <v>350</v>
          </cell>
          <cell r="I219">
            <v>0</v>
          </cell>
          <cell r="J219">
            <v>25</v>
          </cell>
          <cell r="K219">
            <v>10</v>
          </cell>
          <cell r="L219">
            <v>0</v>
          </cell>
          <cell r="M219">
            <v>450.33320996790809</v>
          </cell>
          <cell r="N219" t="str">
            <v>Chc-Trg</v>
          </cell>
          <cell r="O219" t="str">
            <v>Mtr-Reg</v>
          </cell>
          <cell r="P219">
            <v>0</v>
          </cell>
          <cell r="Q219">
            <v>1</v>
          </cell>
          <cell r="R219" t="str">
            <v>Chc-Trg</v>
          </cell>
          <cell r="S219" t="str">
            <v>add 19dec03</v>
          </cell>
          <cell r="T219">
            <v>0</v>
          </cell>
          <cell r="V219" t="e">
            <v>#N/A</v>
          </cell>
          <cell r="W219">
            <v>0</v>
          </cell>
        </row>
        <row r="220">
          <cell r="A220" t="str">
            <v>nzCHnzTU</v>
          </cell>
          <cell r="B220" t="str">
            <v>nzCH</v>
          </cell>
          <cell r="C220" t="str">
            <v>nzTU</v>
          </cell>
          <cell r="D220" t="str">
            <v>Reg</v>
          </cell>
          <cell r="E220" t="str">
            <v>Dom</v>
          </cell>
          <cell r="G220">
            <v>74</v>
          </cell>
          <cell r="H220">
            <v>39</v>
          </cell>
          <cell r="I220">
            <v>0</v>
          </cell>
          <cell r="J220">
            <v>25</v>
          </cell>
          <cell r="K220">
            <v>10</v>
          </cell>
          <cell r="L220">
            <v>0</v>
          </cell>
          <cell r="M220">
            <v>234.86608950633973</v>
          </cell>
          <cell r="N220" t="str">
            <v>Chc-Tiu</v>
          </cell>
          <cell r="O220" t="str">
            <v>Mtr-Reg</v>
          </cell>
          <cell r="P220">
            <v>0</v>
          </cell>
          <cell r="Q220">
            <v>1</v>
          </cell>
          <cell r="R220" t="str">
            <v>Chc-Tiu</v>
          </cell>
          <cell r="T220">
            <v>0</v>
          </cell>
          <cell r="V220" t="e">
            <v>#N/A</v>
          </cell>
          <cell r="W220">
            <v>0</v>
          </cell>
        </row>
        <row r="221">
          <cell r="A221" t="str">
            <v>nzCHnzWB</v>
          </cell>
          <cell r="B221" t="str">
            <v>nzCH</v>
          </cell>
          <cell r="C221" t="str">
            <v>nzWB</v>
          </cell>
          <cell r="D221" t="str">
            <v>Reg</v>
          </cell>
          <cell r="E221" t="str">
            <v>Dom</v>
          </cell>
          <cell r="G221">
            <v>131</v>
          </cell>
          <cell r="H221">
            <v>96</v>
          </cell>
          <cell r="I221">
            <v>0</v>
          </cell>
          <cell r="J221">
            <v>25</v>
          </cell>
          <cell r="K221">
            <v>10</v>
          </cell>
          <cell r="L221">
            <v>0</v>
          </cell>
          <cell r="M221">
            <v>274.35684791891015</v>
          </cell>
          <cell r="N221" t="str">
            <v>Chc-Bhe</v>
          </cell>
          <cell r="O221" t="str">
            <v>Mtr-Reg</v>
          </cell>
          <cell r="P221">
            <v>0</v>
          </cell>
          <cell r="Q221">
            <v>1</v>
          </cell>
          <cell r="R221" t="str">
            <v>Bhe-Chc</v>
          </cell>
          <cell r="T221">
            <v>0</v>
          </cell>
          <cell r="V221" t="e">
            <v>#N/A</v>
          </cell>
          <cell r="W221">
            <v>0</v>
          </cell>
        </row>
        <row r="222">
          <cell r="A222" t="str">
            <v>nzCHnzWD</v>
          </cell>
          <cell r="B222" t="str">
            <v>nzCH</v>
          </cell>
          <cell r="C222" t="str">
            <v>nzWD</v>
          </cell>
          <cell r="D222" t="str">
            <v>Oce</v>
          </cell>
          <cell r="E222" t="str">
            <v>Int</v>
          </cell>
          <cell r="F222" t="str">
            <v>Y</v>
          </cell>
          <cell r="G222">
            <v>990</v>
          </cell>
          <cell r="H222">
            <v>150</v>
          </cell>
          <cell r="I222">
            <v>815</v>
          </cell>
          <cell r="J222">
            <v>25</v>
          </cell>
          <cell r="K222">
            <v>0</v>
          </cell>
          <cell r="L222">
            <v>0</v>
          </cell>
          <cell r="M222">
            <v>396.46642985251594</v>
          </cell>
          <cell r="N222" t="str">
            <v>Chc-Wil</v>
          </cell>
          <cell r="O222" t="str">
            <v>Pacific</v>
          </cell>
          <cell r="P222">
            <v>0</v>
          </cell>
          <cell r="Q222">
            <v>1</v>
          </cell>
          <cell r="R222" t="str">
            <v>Chc-Wil</v>
          </cell>
          <cell r="T222">
            <v>815</v>
          </cell>
          <cell r="V222" t="e">
            <v>#N/A</v>
          </cell>
          <cell r="W222">
            <v>815</v>
          </cell>
        </row>
        <row r="223">
          <cell r="A223" t="str">
            <v>nzCHnzWF</v>
          </cell>
          <cell r="B223" t="str">
            <v>nzCH</v>
          </cell>
          <cell r="C223" t="str">
            <v>nzWF</v>
          </cell>
          <cell r="D223" t="str">
            <v>Reg</v>
          </cell>
          <cell r="E223" t="str">
            <v>Dom</v>
          </cell>
          <cell r="G223">
            <v>181</v>
          </cell>
          <cell r="H223">
            <v>146</v>
          </cell>
          <cell r="I223">
            <v>0</v>
          </cell>
          <cell r="J223">
            <v>25</v>
          </cell>
          <cell r="K223">
            <v>10</v>
          </cell>
          <cell r="L223">
            <v>0</v>
          </cell>
          <cell r="M223">
            <v>308.99786407028768</v>
          </cell>
          <cell r="N223" t="str">
            <v>Chc-Wka</v>
          </cell>
          <cell r="O223" t="str">
            <v>Mtr-Reg</v>
          </cell>
          <cell r="P223">
            <v>0</v>
          </cell>
          <cell r="Q223">
            <v>1</v>
          </cell>
          <cell r="R223" t="str">
            <v>Chc-Wka</v>
          </cell>
          <cell r="S223" t="str">
            <v>add 18feb04</v>
          </cell>
          <cell r="T223">
            <v>0</v>
          </cell>
          <cell r="V223" t="e">
            <v>#N/A</v>
          </cell>
          <cell r="W223">
            <v>0</v>
          </cell>
        </row>
        <row r="224">
          <cell r="A224" t="str">
            <v>nzCHnzWN</v>
          </cell>
          <cell r="B224" t="str">
            <v>nzCH</v>
          </cell>
          <cell r="C224" t="str">
            <v>nzWN</v>
          </cell>
          <cell r="D224" t="str">
            <v>Mtr</v>
          </cell>
          <cell r="E224" t="str">
            <v>Dom</v>
          </cell>
          <cell r="G224">
            <v>163</v>
          </cell>
          <cell r="H224">
            <v>113</v>
          </cell>
          <cell r="I224">
            <v>0</v>
          </cell>
          <cell r="J224">
            <v>25</v>
          </cell>
          <cell r="K224">
            <v>25</v>
          </cell>
          <cell r="L224">
            <v>0</v>
          </cell>
          <cell r="M224">
            <v>286.13479341037851</v>
          </cell>
          <cell r="N224" t="str">
            <v>Chc-Wlg</v>
          </cell>
          <cell r="O224" t="str">
            <v>Wn-Ch-Wn</v>
          </cell>
          <cell r="P224">
            <v>0</v>
          </cell>
          <cell r="Q224">
            <v>1</v>
          </cell>
          <cell r="R224" t="str">
            <v>Chc-Wlg</v>
          </cell>
          <cell r="T224">
            <v>0</v>
          </cell>
          <cell r="V224" t="e">
            <v>#N/A</v>
          </cell>
          <cell r="W224">
            <v>0</v>
          </cell>
        </row>
        <row r="225">
          <cell r="A225" t="str">
            <v>nzCHnzWS</v>
          </cell>
          <cell r="B225" t="str">
            <v>nzCH</v>
          </cell>
          <cell r="C225" t="str">
            <v>nzWS</v>
          </cell>
          <cell r="D225" t="str">
            <v>Reg</v>
          </cell>
          <cell r="E225" t="str">
            <v>Dom</v>
          </cell>
          <cell r="G225">
            <v>146</v>
          </cell>
          <cell r="H225">
            <v>111</v>
          </cell>
          <cell r="I225">
            <v>0</v>
          </cell>
          <cell r="J225">
            <v>25</v>
          </cell>
          <cell r="K225">
            <v>10</v>
          </cell>
          <cell r="L225">
            <v>0</v>
          </cell>
          <cell r="M225">
            <v>284.74915276432341</v>
          </cell>
          <cell r="N225" t="str">
            <v>Chc-Wsz</v>
          </cell>
          <cell r="O225" t="str">
            <v>Mtr-Reg</v>
          </cell>
          <cell r="P225">
            <v>0</v>
          </cell>
          <cell r="Q225">
            <v>1</v>
          </cell>
          <cell r="R225" t="str">
            <v>Chc-Wsz</v>
          </cell>
          <cell r="T225">
            <v>0</v>
          </cell>
          <cell r="V225" t="e">
            <v>#N/A</v>
          </cell>
          <cell r="W225">
            <v>0</v>
          </cell>
        </row>
        <row r="226">
          <cell r="A226" t="str">
            <v>nzCHpgUM</v>
          </cell>
          <cell r="B226" t="str">
            <v>nzCH</v>
          </cell>
          <cell r="C226" t="str">
            <v>pgUM</v>
          </cell>
          <cell r="D226" t="str">
            <v>Mtr</v>
          </cell>
          <cell r="E226" t="str">
            <v>Int</v>
          </cell>
          <cell r="F226" t="str">
            <v>Y</v>
          </cell>
          <cell r="G226">
            <v>951</v>
          </cell>
          <cell r="H226">
            <v>150</v>
          </cell>
          <cell r="I226">
            <v>776</v>
          </cell>
          <cell r="J226">
            <v>25</v>
          </cell>
          <cell r="K226">
            <v>0</v>
          </cell>
          <cell r="L226">
            <v>0</v>
          </cell>
          <cell r="M226">
            <v>184.56733405453954</v>
          </cell>
          <cell r="N226" t="str">
            <v>Chc-Gum</v>
          </cell>
          <cell r="O226" t="str">
            <v>Pacific</v>
          </cell>
          <cell r="P226">
            <v>0</v>
          </cell>
          <cell r="Q226">
            <v>1</v>
          </cell>
          <cell r="R226" t="str">
            <v>Chc-Gum</v>
          </cell>
          <cell r="S226" t="str">
            <v>Qantas rte outside FIR?</v>
          </cell>
          <cell r="T226">
            <v>776</v>
          </cell>
          <cell r="V226" t="e">
            <v>#N/A</v>
          </cell>
          <cell r="W226">
            <v>776</v>
          </cell>
        </row>
        <row r="227">
          <cell r="A227" t="str">
            <v>nzCHphIK</v>
          </cell>
          <cell r="B227" t="str">
            <v>nzCH</v>
          </cell>
          <cell r="C227" t="str">
            <v>phIK</v>
          </cell>
          <cell r="D227" t="str">
            <v>Mtr</v>
          </cell>
          <cell r="E227" t="str">
            <v>Int</v>
          </cell>
          <cell r="F227" t="str">
            <v>Y</v>
          </cell>
          <cell r="G227">
            <v>2691</v>
          </cell>
          <cell r="H227">
            <v>150</v>
          </cell>
          <cell r="I227">
            <v>919</v>
          </cell>
          <cell r="J227">
            <v>25</v>
          </cell>
          <cell r="K227">
            <v>0</v>
          </cell>
          <cell r="L227">
            <v>0</v>
          </cell>
          <cell r="M227">
            <v>365.39343836473034</v>
          </cell>
          <cell r="N227" t="str">
            <v>Chc-Hik</v>
          </cell>
          <cell r="O227" t="str">
            <v>America</v>
          </cell>
          <cell r="P227">
            <v>1597</v>
          </cell>
          <cell r="Q227">
            <v>1</v>
          </cell>
          <cell r="R227" t="str">
            <v>Chc-Hik</v>
          </cell>
          <cell r="S227" t="str">
            <v>Add Tonga 13may03</v>
          </cell>
          <cell r="T227">
            <v>1020</v>
          </cell>
          <cell r="U227">
            <v>1305</v>
          </cell>
          <cell r="V227">
            <v>2516</v>
          </cell>
          <cell r="W227">
            <v>2516</v>
          </cell>
        </row>
        <row r="228">
          <cell r="A228" t="str">
            <v>nzCHphNL</v>
          </cell>
          <cell r="B228" t="str">
            <v>nzCH</v>
          </cell>
          <cell r="C228" t="str">
            <v>phNL</v>
          </cell>
          <cell r="D228" t="str">
            <v>Mtr</v>
          </cell>
          <cell r="E228" t="str">
            <v>Int</v>
          </cell>
          <cell r="F228" t="str">
            <v>Y</v>
          </cell>
          <cell r="G228">
            <v>2500</v>
          </cell>
          <cell r="H228">
            <v>150</v>
          </cell>
          <cell r="I228">
            <v>1020</v>
          </cell>
          <cell r="J228">
            <v>25</v>
          </cell>
          <cell r="K228">
            <v>0</v>
          </cell>
          <cell r="L228">
            <v>0</v>
          </cell>
          <cell r="M228">
            <v>345.54413610999097</v>
          </cell>
          <cell r="N228" t="str">
            <v>Chc-Hnl</v>
          </cell>
          <cell r="O228" t="str">
            <v>America</v>
          </cell>
          <cell r="P228">
            <v>1305</v>
          </cell>
          <cell r="Q228">
            <v>1</v>
          </cell>
          <cell r="R228" t="str">
            <v>Chc-Hnl</v>
          </cell>
          <cell r="S228" t="str">
            <v>Add Tonga 13may03</v>
          </cell>
          <cell r="T228">
            <v>1020</v>
          </cell>
          <cell r="U228">
            <v>1305</v>
          </cell>
          <cell r="V228" t="e">
            <v>#N/A</v>
          </cell>
          <cell r="W228">
            <v>2325</v>
          </cell>
        </row>
        <row r="229">
          <cell r="A229" t="str">
            <v>nzCHrcTP</v>
          </cell>
          <cell r="B229" t="str">
            <v>nzCH</v>
          </cell>
          <cell r="C229" t="str">
            <v>rcTP</v>
          </cell>
          <cell r="D229" t="str">
            <v>Mtr</v>
          </cell>
          <cell r="E229" t="str">
            <v>Int</v>
          </cell>
          <cell r="F229" t="str">
            <v>Y</v>
          </cell>
          <cell r="G229">
            <v>621</v>
          </cell>
          <cell r="H229">
            <v>150</v>
          </cell>
          <cell r="I229">
            <v>446</v>
          </cell>
          <cell r="J229">
            <v>25</v>
          </cell>
          <cell r="K229">
            <v>0</v>
          </cell>
          <cell r="L229">
            <v>0</v>
          </cell>
          <cell r="M229">
            <v>150.27272806467579</v>
          </cell>
          <cell r="N229" t="str">
            <v>Chc-Tpe</v>
          </cell>
          <cell r="O229" t="str">
            <v>Asia</v>
          </cell>
          <cell r="P229">
            <v>0</v>
          </cell>
          <cell r="Q229">
            <v>1</v>
          </cell>
          <cell r="R229" t="str">
            <v>Chc-Tpe</v>
          </cell>
          <cell r="T229">
            <v>446</v>
          </cell>
          <cell r="V229" t="e">
            <v>#N/A</v>
          </cell>
          <cell r="W229">
            <v>446</v>
          </cell>
        </row>
        <row r="230">
          <cell r="A230" t="str">
            <v>nzCHrjAA</v>
          </cell>
          <cell r="B230" t="str">
            <v>nzCH</v>
          </cell>
          <cell r="C230" t="str">
            <v>rjAA</v>
          </cell>
          <cell r="D230" t="str">
            <v>Mtr</v>
          </cell>
          <cell r="E230" t="str">
            <v>Int</v>
          </cell>
          <cell r="F230" t="str">
            <v>Y</v>
          </cell>
          <cell r="G230">
            <v>951</v>
          </cell>
          <cell r="H230">
            <v>150</v>
          </cell>
          <cell r="I230">
            <v>776</v>
          </cell>
          <cell r="J230">
            <v>25</v>
          </cell>
          <cell r="K230">
            <v>0</v>
          </cell>
          <cell r="L230">
            <v>0</v>
          </cell>
          <cell r="M230">
            <v>184.56733405453954</v>
          </cell>
          <cell r="N230" t="str">
            <v>Chc-Nrt</v>
          </cell>
          <cell r="O230" t="str">
            <v>Asia</v>
          </cell>
          <cell r="P230">
            <v>0</v>
          </cell>
          <cell r="Q230">
            <v>1</v>
          </cell>
          <cell r="R230" t="str">
            <v>Chc-Nrt</v>
          </cell>
          <cell r="T230">
            <v>776</v>
          </cell>
          <cell r="V230" t="e">
            <v>#N/A</v>
          </cell>
          <cell r="W230">
            <v>776</v>
          </cell>
        </row>
        <row r="231">
          <cell r="A231" t="str">
            <v>nzCHrjBB</v>
          </cell>
          <cell r="B231" t="str">
            <v>nzCH</v>
          </cell>
          <cell r="C231" t="str">
            <v>rjBB</v>
          </cell>
          <cell r="D231" t="str">
            <v>Mtr</v>
          </cell>
          <cell r="E231" t="str">
            <v>Int</v>
          </cell>
          <cell r="F231" t="str">
            <v>Y</v>
          </cell>
          <cell r="G231">
            <v>951</v>
          </cell>
          <cell r="H231">
            <v>150</v>
          </cell>
          <cell r="I231">
            <v>776</v>
          </cell>
          <cell r="J231">
            <v>25</v>
          </cell>
          <cell r="K231">
            <v>0</v>
          </cell>
          <cell r="L231">
            <v>0</v>
          </cell>
          <cell r="M231">
            <v>184.56733405453954</v>
          </cell>
          <cell r="N231" t="str">
            <v>Chc-Kix</v>
          </cell>
          <cell r="O231" t="str">
            <v>Asia</v>
          </cell>
          <cell r="P231">
            <v>0</v>
          </cell>
          <cell r="Q231">
            <v>1</v>
          </cell>
          <cell r="R231" t="str">
            <v>Chc-Kix</v>
          </cell>
          <cell r="T231">
            <v>776</v>
          </cell>
          <cell r="V231" t="e">
            <v>#N/A</v>
          </cell>
          <cell r="W231">
            <v>776</v>
          </cell>
        </row>
        <row r="232">
          <cell r="A232" t="str">
            <v>nzCHrjFF</v>
          </cell>
          <cell r="B232" t="str">
            <v>nzCH</v>
          </cell>
          <cell r="C232" t="str">
            <v>rjFF</v>
          </cell>
          <cell r="D232" t="str">
            <v>Mtr</v>
          </cell>
          <cell r="E232" t="str">
            <v>Int</v>
          </cell>
          <cell r="F232" t="str">
            <v>Y</v>
          </cell>
          <cell r="G232">
            <v>951</v>
          </cell>
          <cell r="H232">
            <v>150</v>
          </cell>
          <cell r="I232">
            <v>776</v>
          </cell>
          <cell r="J232">
            <v>25</v>
          </cell>
          <cell r="K232">
            <v>0</v>
          </cell>
          <cell r="L232">
            <v>0</v>
          </cell>
          <cell r="M232">
            <v>184.56733405453954</v>
          </cell>
          <cell r="N232" t="str">
            <v>Chc-Fuk</v>
          </cell>
          <cell r="O232" t="str">
            <v>Asia</v>
          </cell>
          <cell r="P232">
            <v>0</v>
          </cell>
          <cell r="Q232">
            <v>1</v>
          </cell>
          <cell r="R232" t="str">
            <v>Chc-Fuk</v>
          </cell>
          <cell r="T232">
            <v>776</v>
          </cell>
          <cell r="V232" t="e">
            <v>#N/A</v>
          </cell>
          <cell r="W232">
            <v>776</v>
          </cell>
        </row>
        <row r="233">
          <cell r="A233" t="str">
            <v>nzCHrjNN</v>
          </cell>
          <cell r="B233" t="str">
            <v>nzCH</v>
          </cell>
          <cell r="C233" t="str">
            <v>rjNN</v>
          </cell>
          <cell r="D233" t="str">
            <v>Mtr</v>
          </cell>
          <cell r="E233" t="str">
            <v>Int</v>
          </cell>
          <cell r="F233" t="str">
            <v>Y</v>
          </cell>
          <cell r="G233">
            <v>951</v>
          </cell>
          <cell r="H233">
            <v>150</v>
          </cell>
          <cell r="I233">
            <v>776</v>
          </cell>
          <cell r="J233">
            <v>25</v>
          </cell>
          <cell r="K233">
            <v>0</v>
          </cell>
          <cell r="L233">
            <v>0</v>
          </cell>
          <cell r="M233">
            <v>184.56733405453954</v>
          </cell>
          <cell r="N233" t="str">
            <v>Chc-Ngo</v>
          </cell>
          <cell r="O233" t="str">
            <v>Asia</v>
          </cell>
          <cell r="P233">
            <v>0</v>
          </cell>
          <cell r="Q233">
            <v>1</v>
          </cell>
          <cell r="R233" t="str">
            <v>Chc-Ngo</v>
          </cell>
          <cell r="T233">
            <v>776</v>
          </cell>
          <cell r="V233" t="e">
            <v>#N/A</v>
          </cell>
          <cell r="W233">
            <v>776</v>
          </cell>
        </row>
        <row r="234">
          <cell r="A234" t="str">
            <v>nzCHrjOA</v>
          </cell>
          <cell r="B234" t="str">
            <v>nzCH</v>
          </cell>
          <cell r="C234" t="str">
            <v>rjOA</v>
          </cell>
          <cell r="D234" t="str">
            <v>Mtr</v>
          </cell>
          <cell r="E234" t="str">
            <v>Int</v>
          </cell>
          <cell r="F234" t="str">
            <v>Y</v>
          </cell>
          <cell r="G234">
            <v>951</v>
          </cell>
          <cell r="H234">
            <v>150</v>
          </cell>
          <cell r="I234">
            <v>776</v>
          </cell>
          <cell r="J234">
            <v>25</v>
          </cell>
          <cell r="K234">
            <v>0</v>
          </cell>
          <cell r="L234">
            <v>0</v>
          </cell>
          <cell r="M234">
            <v>184.56733405453954</v>
          </cell>
          <cell r="N234" t="str">
            <v>Chc-Hij</v>
          </cell>
          <cell r="O234" t="str">
            <v>Asia</v>
          </cell>
          <cell r="P234">
            <v>0</v>
          </cell>
          <cell r="Q234">
            <v>1</v>
          </cell>
          <cell r="R234" t="str">
            <v>Chc-Hij</v>
          </cell>
          <cell r="T234">
            <v>776</v>
          </cell>
          <cell r="V234" t="e">
            <v>#N/A</v>
          </cell>
          <cell r="W234">
            <v>776</v>
          </cell>
        </row>
        <row r="235">
          <cell r="A235" t="str">
            <v>nzCHrjOB</v>
          </cell>
          <cell r="B235" t="str">
            <v>nzCH</v>
          </cell>
          <cell r="C235" t="str">
            <v>rjOB</v>
          </cell>
          <cell r="D235" t="str">
            <v>Mtr</v>
          </cell>
          <cell r="E235" t="str">
            <v>Int</v>
          </cell>
          <cell r="F235" t="str">
            <v>Y</v>
          </cell>
          <cell r="G235">
            <v>951</v>
          </cell>
          <cell r="H235">
            <v>150</v>
          </cell>
          <cell r="I235">
            <v>776</v>
          </cell>
          <cell r="J235">
            <v>25</v>
          </cell>
          <cell r="K235">
            <v>0</v>
          </cell>
          <cell r="L235">
            <v>0</v>
          </cell>
          <cell r="M235">
            <v>184.56733405453954</v>
          </cell>
          <cell r="N235" t="str">
            <v>Chc-Okj</v>
          </cell>
          <cell r="O235" t="str">
            <v>Asia</v>
          </cell>
          <cell r="P235">
            <v>0</v>
          </cell>
          <cell r="Q235">
            <v>1</v>
          </cell>
          <cell r="R235" t="str">
            <v>Chc-Okj</v>
          </cell>
          <cell r="T235">
            <v>776</v>
          </cell>
          <cell r="V235" t="e">
            <v>#N/A</v>
          </cell>
          <cell r="W235">
            <v>776</v>
          </cell>
        </row>
        <row r="236">
          <cell r="A236" t="str">
            <v>nzCHrjSC</v>
          </cell>
          <cell r="B236" t="str">
            <v>nzCH</v>
          </cell>
          <cell r="C236" t="str">
            <v>rjSC</v>
          </cell>
          <cell r="D236" t="str">
            <v>Mtr</v>
          </cell>
          <cell r="E236" t="str">
            <v>Int</v>
          </cell>
          <cell r="F236" t="str">
            <v>Y</v>
          </cell>
          <cell r="G236">
            <v>995</v>
          </cell>
          <cell r="H236">
            <v>150</v>
          </cell>
          <cell r="I236">
            <v>820</v>
          </cell>
          <cell r="J236">
            <v>25</v>
          </cell>
          <cell r="K236">
            <v>0</v>
          </cell>
          <cell r="L236">
            <v>0</v>
          </cell>
          <cell r="M236">
            <v>189.13994818652137</v>
          </cell>
          <cell r="N236" t="str">
            <v>Chc-Gaj</v>
          </cell>
          <cell r="O236" t="str">
            <v>Asia</v>
          </cell>
          <cell r="P236">
            <v>0</v>
          </cell>
          <cell r="Q236">
            <v>1</v>
          </cell>
          <cell r="R236" t="str">
            <v>Chc-Gaj</v>
          </cell>
          <cell r="T236">
            <v>820</v>
          </cell>
          <cell r="V236" t="e">
            <v>#N/A</v>
          </cell>
          <cell r="W236">
            <v>820</v>
          </cell>
        </row>
        <row r="237">
          <cell r="A237" t="str">
            <v>nzCHrkSI</v>
          </cell>
          <cell r="B237" t="str">
            <v>nzCH</v>
          </cell>
          <cell r="C237" t="str">
            <v>rkSI</v>
          </cell>
          <cell r="D237" t="str">
            <v>Mtr</v>
          </cell>
          <cell r="E237" t="str">
            <v>Int</v>
          </cell>
          <cell r="F237" t="str">
            <v>Y</v>
          </cell>
          <cell r="G237">
            <v>721</v>
          </cell>
          <cell r="H237">
            <v>150</v>
          </cell>
          <cell r="I237">
            <v>546</v>
          </cell>
          <cell r="J237">
            <v>25</v>
          </cell>
          <cell r="K237">
            <v>0</v>
          </cell>
          <cell r="L237">
            <v>0</v>
          </cell>
          <cell r="M237">
            <v>160.66503291008905</v>
          </cell>
          <cell r="N237" t="str">
            <v>Chc-Icn</v>
          </cell>
          <cell r="O237" t="str">
            <v>Asia</v>
          </cell>
          <cell r="P237">
            <v>0</v>
          </cell>
          <cell r="Q237">
            <v>1</v>
          </cell>
          <cell r="R237" t="str">
            <v>Chc-Icn</v>
          </cell>
          <cell r="S237" t="str">
            <v>update 11dec07</v>
          </cell>
          <cell r="T237">
            <v>546</v>
          </cell>
          <cell r="V237" t="e">
            <v>#N/A</v>
          </cell>
          <cell r="W237">
            <v>546</v>
          </cell>
        </row>
        <row r="238">
          <cell r="A238" t="str">
            <v>nzCHrkSS</v>
          </cell>
          <cell r="B238" t="str">
            <v>nzCH</v>
          </cell>
          <cell r="C238" t="str">
            <v>rkSS</v>
          </cell>
          <cell r="D238" t="str">
            <v>Mtr</v>
          </cell>
          <cell r="E238" t="str">
            <v>Int</v>
          </cell>
          <cell r="F238" t="str">
            <v>Y</v>
          </cell>
          <cell r="G238">
            <v>621</v>
          </cell>
          <cell r="H238">
            <v>150</v>
          </cell>
          <cell r="I238">
            <v>446</v>
          </cell>
          <cell r="J238">
            <v>25</v>
          </cell>
          <cell r="K238">
            <v>0</v>
          </cell>
          <cell r="L238">
            <v>0</v>
          </cell>
          <cell r="M238">
            <v>150.27272806467579</v>
          </cell>
          <cell r="N238" t="str">
            <v>Chc-Sel</v>
          </cell>
          <cell r="O238" t="str">
            <v>Asia</v>
          </cell>
          <cell r="P238">
            <v>0</v>
          </cell>
          <cell r="Q238">
            <v>1</v>
          </cell>
          <cell r="R238" t="str">
            <v>Chc-Sel</v>
          </cell>
          <cell r="T238">
            <v>446</v>
          </cell>
          <cell r="V238" t="e">
            <v>#N/A</v>
          </cell>
          <cell r="W238">
            <v>446</v>
          </cell>
        </row>
        <row r="239">
          <cell r="A239" t="str">
            <v>nzCHwsSS</v>
          </cell>
          <cell r="B239" t="str">
            <v>nzCH</v>
          </cell>
          <cell r="C239" t="str">
            <v>wsSS</v>
          </cell>
          <cell r="D239" t="str">
            <v>Mtr</v>
          </cell>
          <cell r="E239" t="str">
            <v>Int</v>
          </cell>
          <cell r="F239" t="str">
            <v>Y</v>
          </cell>
          <cell r="G239">
            <v>464</v>
          </cell>
          <cell r="H239">
            <v>150</v>
          </cell>
          <cell r="I239">
            <v>289</v>
          </cell>
          <cell r="J239">
            <v>25</v>
          </cell>
          <cell r="K239">
            <v>0</v>
          </cell>
          <cell r="L239">
            <v>0</v>
          </cell>
          <cell r="M239">
            <v>133.95680945737695</v>
          </cell>
          <cell r="N239" t="str">
            <v>Chc-Sin</v>
          </cell>
          <cell r="O239" t="str">
            <v>Asia</v>
          </cell>
          <cell r="P239">
            <v>0</v>
          </cell>
          <cell r="Q239">
            <v>1</v>
          </cell>
          <cell r="R239" t="str">
            <v>Chc-Sin</v>
          </cell>
          <cell r="T239">
            <v>289</v>
          </cell>
          <cell r="V239" t="e">
            <v>#N/A</v>
          </cell>
          <cell r="W239">
            <v>289</v>
          </cell>
        </row>
        <row r="240">
          <cell r="A240" t="str">
            <v>nzCHybBN</v>
          </cell>
          <cell r="B240" t="str">
            <v>nzCH</v>
          </cell>
          <cell r="C240" t="str">
            <v>ybBN</v>
          </cell>
          <cell r="D240" t="str">
            <v>Mtr</v>
          </cell>
          <cell r="E240" t="str">
            <v>Int</v>
          </cell>
          <cell r="F240" t="str">
            <v>Y</v>
          </cell>
          <cell r="G240">
            <v>579</v>
          </cell>
          <cell r="H240">
            <v>150</v>
          </cell>
          <cell r="I240">
            <v>404</v>
          </cell>
          <cell r="J240">
            <v>25</v>
          </cell>
          <cell r="K240">
            <v>0</v>
          </cell>
          <cell r="L240">
            <v>0</v>
          </cell>
          <cell r="M240">
            <v>145.90796002960221</v>
          </cell>
          <cell r="N240" t="str">
            <v>Chc-Bne</v>
          </cell>
          <cell r="O240" t="str">
            <v>Tasman</v>
          </cell>
          <cell r="P240">
            <v>0</v>
          </cell>
          <cell r="Q240">
            <v>1</v>
          </cell>
          <cell r="R240" t="str">
            <v>Bne-Chc</v>
          </cell>
          <cell r="T240">
            <v>446</v>
          </cell>
          <cell r="U240">
            <v>0</v>
          </cell>
          <cell r="V240">
            <v>404</v>
          </cell>
          <cell r="W240">
            <v>404</v>
          </cell>
        </row>
        <row r="241">
          <cell r="A241" t="str">
            <v>nzCHybCG</v>
          </cell>
          <cell r="B241" t="str">
            <v>nzCH</v>
          </cell>
          <cell r="C241" t="str">
            <v>ybCG</v>
          </cell>
          <cell r="D241" t="str">
            <v>Mtr</v>
          </cell>
          <cell r="E241" t="str">
            <v>Int</v>
          </cell>
          <cell r="F241" t="str">
            <v>Y</v>
          </cell>
          <cell r="G241">
            <v>593</v>
          </cell>
          <cell r="H241">
            <v>150</v>
          </cell>
          <cell r="I241">
            <v>418</v>
          </cell>
          <cell r="J241">
            <v>25</v>
          </cell>
          <cell r="K241">
            <v>0</v>
          </cell>
          <cell r="L241">
            <v>0</v>
          </cell>
          <cell r="M241">
            <v>147.36288270796007</v>
          </cell>
          <cell r="N241" t="str">
            <v>Chc-Ool</v>
          </cell>
          <cell r="O241" t="str">
            <v>Tasman</v>
          </cell>
          <cell r="P241">
            <v>0</v>
          </cell>
          <cell r="Q241">
            <v>1</v>
          </cell>
          <cell r="R241" t="str">
            <v>Chc-Ool</v>
          </cell>
          <cell r="T241">
            <v>446</v>
          </cell>
          <cell r="V241">
            <v>418</v>
          </cell>
          <cell r="W241">
            <v>418</v>
          </cell>
        </row>
        <row r="242">
          <cell r="A242" t="str">
            <v>nzCHybCS</v>
          </cell>
          <cell r="B242" t="str">
            <v>nzCH</v>
          </cell>
          <cell r="C242" t="str">
            <v>ybCS</v>
          </cell>
          <cell r="D242" t="str">
            <v>Mtr</v>
          </cell>
          <cell r="E242" t="str">
            <v>Int</v>
          </cell>
          <cell r="F242" t="str">
            <v>Y</v>
          </cell>
          <cell r="G242">
            <v>621</v>
          </cell>
          <cell r="H242">
            <v>150</v>
          </cell>
          <cell r="I242">
            <v>446</v>
          </cell>
          <cell r="J242">
            <v>25</v>
          </cell>
          <cell r="K242">
            <v>0</v>
          </cell>
          <cell r="L242">
            <v>0</v>
          </cell>
          <cell r="M242">
            <v>150.27272806467579</v>
          </cell>
          <cell r="N242" t="str">
            <v>Chc-Cns</v>
          </cell>
          <cell r="O242" t="str">
            <v>Tasman</v>
          </cell>
          <cell r="P242">
            <v>0</v>
          </cell>
          <cell r="Q242">
            <v>1</v>
          </cell>
          <cell r="R242" t="str">
            <v>Chc-Cns</v>
          </cell>
          <cell r="T242">
            <v>446</v>
          </cell>
          <cell r="V242" t="e">
            <v>#N/A</v>
          </cell>
          <cell r="W242">
            <v>446</v>
          </cell>
        </row>
        <row r="243">
          <cell r="A243" t="str">
            <v>nzCHymHB</v>
          </cell>
          <cell r="B243" t="str">
            <v>nzCH</v>
          </cell>
          <cell r="C243" t="str">
            <v>ymHB</v>
          </cell>
          <cell r="D243" t="str">
            <v>Mtr</v>
          </cell>
          <cell r="E243" t="str">
            <v>Int</v>
          </cell>
          <cell r="F243" t="str">
            <v>Y</v>
          </cell>
          <cell r="G243">
            <v>413</v>
          </cell>
          <cell r="H243">
            <v>150</v>
          </cell>
          <cell r="I243">
            <v>238</v>
          </cell>
          <cell r="J243">
            <v>25</v>
          </cell>
          <cell r="K243">
            <v>0</v>
          </cell>
          <cell r="L243">
            <v>0</v>
          </cell>
          <cell r="M243">
            <v>128.65673398621618</v>
          </cell>
          <cell r="N243" t="str">
            <v>Chc-Hba</v>
          </cell>
          <cell r="O243" t="str">
            <v>Tasman</v>
          </cell>
          <cell r="P243">
            <v>0</v>
          </cell>
          <cell r="Q243">
            <v>1</v>
          </cell>
          <cell r="R243" t="str">
            <v>Chc-Hba</v>
          </cell>
          <cell r="T243">
            <v>238</v>
          </cell>
          <cell r="V243" t="e">
            <v>#N/A</v>
          </cell>
          <cell r="W243">
            <v>238</v>
          </cell>
        </row>
        <row r="244">
          <cell r="A244" t="str">
            <v>nzCHymML</v>
          </cell>
          <cell r="B244" t="str">
            <v>nzCH</v>
          </cell>
          <cell r="C244" t="str">
            <v>ymML</v>
          </cell>
          <cell r="D244" t="str">
            <v>Mtr</v>
          </cell>
          <cell r="E244" t="str">
            <v>Int</v>
          </cell>
          <cell r="F244" t="str">
            <v>Y</v>
          </cell>
          <cell r="G244">
            <v>419</v>
          </cell>
          <cell r="H244">
            <v>150</v>
          </cell>
          <cell r="I244">
            <v>244</v>
          </cell>
          <cell r="J244">
            <v>25</v>
          </cell>
          <cell r="K244">
            <v>0</v>
          </cell>
          <cell r="L244">
            <v>0</v>
          </cell>
          <cell r="M244">
            <v>129.28027227694099</v>
          </cell>
          <cell r="N244" t="str">
            <v>Chc-Mel</v>
          </cell>
          <cell r="O244" t="str">
            <v>Tasman</v>
          </cell>
          <cell r="P244">
            <v>0</v>
          </cell>
          <cell r="Q244">
            <v>1</v>
          </cell>
          <cell r="R244" t="str">
            <v>Chc-Mel</v>
          </cell>
          <cell r="T244">
            <v>244</v>
          </cell>
          <cell r="V244" t="e">
            <v>#N/A</v>
          </cell>
          <cell r="W244">
            <v>244</v>
          </cell>
        </row>
        <row r="245">
          <cell r="A245" t="str">
            <v>nzCHysSY</v>
          </cell>
          <cell r="B245" t="str">
            <v>nzCH</v>
          </cell>
          <cell r="C245" t="str">
            <v>ysSY</v>
          </cell>
          <cell r="D245" t="str">
            <v>Mtr</v>
          </cell>
          <cell r="E245" t="str">
            <v>Int</v>
          </cell>
          <cell r="F245" t="str">
            <v>Y</v>
          </cell>
          <cell r="G245">
            <v>464</v>
          </cell>
          <cell r="H245">
            <v>150</v>
          </cell>
          <cell r="I245">
            <v>289</v>
          </cell>
          <cell r="J245">
            <v>25</v>
          </cell>
          <cell r="K245">
            <v>0</v>
          </cell>
          <cell r="L245">
            <v>0</v>
          </cell>
          <cell r="M245">
            <v>133.95680945737695</v>
          </cell>
          <cell r="N245" t="str">
            <v>Chc-Syd</v>
          </cell>
          <cell r="O245" t="str">
            <v>Tasman</v>
          </cell>
          <cell r="P245">
            <v>0</v>
          </cell>
          <cell r="Q245">
            <v>1</v>
          </cell>
          <cell r="R245" t="str">
            <v>Chc-Syd</v>
          </cell>
          <cell r="T245">
            <v>289</v>
          </cell>
          <cell r="V245" t="e">
            <v>#N/A</v>
          </cell>
          <cell r="W245">
            <v>289</v>
          </cell>
        </row>
        <row r="246">
          <cell r="A246" t="str">
            <v>nzCInzAA</v>
          </cell>
          <cell r="B246" t="str">
            <v>nzCI</v>
          </cell>
          <cell r="C246" t="str">
            <v>nzAA</v>
          </cell>
          <cell r="D246" t="str">
            <v>Reg</v>
          </cell>
          <cell r="E246" t="str">
            <v>Dom</v>
          </cell>
          <cell r="G246">
            <v>602</v>
          </cell>
          <cell r="H246">
            <v>150</v>
          </cell>
          <cell r="I246">
            <v>427</v>
          </cell>
          <cell r="J246">
            <v>0</v>
          </cell>
          <cell r="K246">
            <v>25</v>
          </cell>
          <cell r="L246">
            <v>0</v>
          </cell>
          <cell r="M246">
            <v>356.14428705231256</v>
          </cell>
          <cell r="N246" t="str">
            <v>Cht-Akl</v>
          </cell>
          <cell r="O246" t="str">
            <v>Pacific</v>
          </cell>
          <cell r="P246">
            <v>0</v>
          </cell>
          <cell r="Q246">
            <v>1</v>
          </cell>
          <cell r="R246" t="str">
            <v>Akl-Cht</v>
          </cell>
          <cell r="T246">
            <v>393</v>
          </cell>
          <cell r="V246">
            <v>427</v>
          </cell>
          <cell r="W246">
            <v>427</v>
          </cell>
        </row>
        <row r="247">
          <cell r="A247" t="str">
            <v>nzCInzCH</v>
          </cell>
          <cell r="B247" t="str">
            <v>nzCI</v>
          </cell>
          <cell r="C247" t="str">
            <v>nzCH</v>
          </cell>
          <cell r="D247" t="str">
            <v>Reg</v>
          </cell>
          <cell r="E247" t="str">
            <v>Dom</v>
          </cell>
          <cell r="G247">
            <v>476</v>
          </cell>
          <cell r="H247">
            <v>150</v>
          </cell>
          <cell r="I247">
            <v>301</v>
          </cell>
          <cell r="J247">
            <v>0</v>
          </cell>
          <cell r="K247">
            <v>25</v>
          </cell>
          <cell r="L247">
            <v>0</v>
          </cell>
          <cell r="M247">
            <v>343.04998294709179</v>
          </cell>
          <cell r="N247" t="str">
            <v>Cht-Chc</v>
          </cell>
          <cell r="O247" t="str">
            <v>Pacific</v>
          </cell>
          <cell r="P247">
            <v>0</v>
          </cell>
          <cell r="Q247">
            <v>1</v>
          </cell>
          <cell r="R247" t="str">
            <v>Chc-Cht</v>
          </cell>
          <cell r="T247">
            <v>301</v>
          </cell>
          <cell r="V247" t="e">
            <v>#N/A</v>
          </cell>
          <cell r="W247">
            <v>301</v>
          </cell>
        </row>
        <row r="248">
          <cell r="A248" t="str">
            <v>nzCInzNR</v>
          </cell>
          <cell r="B248" t="str">
            <v>nzCI</v>
          </cell>
          <cell r="C248" t="str">
            <v>nzNR</v>
          </cell>
          <cell r="D248" t="str">
            <v>Reg</v>
          </cell>
          <cell r="E248" t="str">
            <v>Dom</v>
          </cell>
          <cell r="G248">
            <v>394</v>
          </cell>
          <cell r="H248">
            <v>150</v>
          </cell>
          <cell r="I248">
            <v>229</v>
          </cell>
          <cell r="J248">
            <v>0</v>
          </cell>
          <cell r="K248">
            <v>15</v>
          </cell>
          <cell r="L248">
            <v>0</v>
          </cell>
          <cell r="M248">
            <v>335.56752345839425</v>
          </cell>
          <cell r="N248" t="str">
            <v>Cht-Npe</v>
          </cell>
          <cell r="O248" t="str">
            <v>Pacific</v>
          </cell>
          <cell r="P248">
            <v>0</v>
          </cell>
          <cell r="Q248">
            <v>1</v>
          </cell>
          <cell r="R248" t="str">
            <v>Cht-Npe</v>
          </cell>
          <cell r="T248">
            <v>229</v>
          </cell>
          <cell r="V248" t="e">
            <v>#N/A</v>
          </cell>
          <cell r="W248">
            <v>229</v>
          </cell>
        </row>
        <row r="249">
          <cell r="A249" t="str">
            <v>nzCInzPM</v>
          </cell>
          <cell r="B249" t="str">
            <v>nzCI</v>
          </cell>
          <cell r="C249" t="str">
            <v>nzPM</v>
          </cell>
          <cell r="D249" t="str">
            <v>Reg</v>
          </cell>
          <cell r="E249" t="str">
            <v>Dom</v>
          </cell>
          <cell r="G249">
            <v>401</v>
          </cell>
          <cell r="H249">
            <v>150</v>
          </cell>
          <cell r="I249">
            <v>236</v>
          </cell>
          <cell r="J249">
            <v>0</v>
          </cell>
          <cell r="K249">
            <v>15</v>
          </cell>
          <cell r="L249">
            <v>0</v>
          </cell>
          <cell r="M249">
            <v>336.29498479757319</v>
          </cell>
          <cell r="N249" t="str">
            <v>Cht-Pmr</v>
          </cell>
          <cell r="O249" t="str">
            <v>Pacific</v>
          </cell>
          <cell r="P249">
            <v>0</v>
          </cell>
          <cell r="Q249">
            <v>1</v>
          </cell>
          <cell r="R249" t="str">
            <v>Cht-Pmr</v>
          </cell>
          <cell r="S249" t="str">
            <v>Est 7mar05</v>
          </cell>
          <cell r="T249">
            <v>236</v>
          </cell>
          <cell r="V249" t="e">
            <v>#N/A</v>
          </cell>
          <cell r="W249">
            <v>236</v>
          </cell>
        </row>
        <row r="250">
          <cell r="A250" t="str">
            <v>nzCInzPP</v>
          </cell>
          <cell r="B250" t="str">
            <v>nzCI</v>
          </cell>
          <cell r="C250" t="str">
            <v>nzPP</v>
          </cell>
          <cell r="D250" t="str">
            <v>Reg</v>
          </cell>
          <cell r="E250" t="str">
            <v>Dom</v>
          </cell>
          <cell r="G250">
            <v>411</v>
          </cell>
          <cell r="H250">
            <v>150</v>
          </cell>
          <cell r="I250">
            <v>236</v>
          </cell>
          <cell r="J250">
            <v>0</v>
          </cell>
          <cell r="K250">
            <v>25</v>
          </cell>
          <cell r="L250">
            <v>0</v>
          </cell>
          <cell r="M250">
            <v>336.29498479757319</v>
          </cell>
          <cell r="N250" t="str">
            <v>Cht-Ppq</v>
          </cell>
          <cell r="O250" t="str">
            <v>Pacific</v>
          </cell>
          <cell r="P250">
            <v>0</v>
          </cell>
          <cell r="Q250">
            <v>1</v>
          </cell>
          <cell r="R250" t="str">
            <v>Cht-Ppq</v>
          </cell>
          <cell r="S250" t="str">
            <v>Est 7mar05</v>
          </cell>
          <cell r="T250">
            <v>236</v>
          </cell>
          <cell r="V250" t="e">
            <v>#N/A</v>
          </cell>
          <cell r="W250">
            <v>236</v>
          </cell>
        </row>
        <row r="251">
          <cell r="A251" t="str">
            <v>nzCInzWN</v>
          </cell>
          <cell r="B251" t="str">
            <v>nzCI</v>
          </cell>
          <cell r="C251" t="str">
            <v>nzWN</v>
          </cell>
          <cell r="D251" t="str">
            <v>Reg</v>
          </cell>
          <cell r="E251" t="str">
            <v>Dom</v>
          </cell>
          <cell r="G251">
            <v>411</v>
          </cell>
          <cell r="H251">
            <v>150</v>
          </cell>
          <cell r="I251">
            <v>236</v>
          </cell>
          <cell r="J251">
            <v>0</v>
          </cell>
          <cell r="K251">
            <v>25</v>
          </cell>
          <cell r="L251">
            <v>0</v>
          </cell>
          <cell r="M251">
            <v>336.29498479757319</v>
          </cell>
          <cell r="N251" t="str">
            <v>Cht-Wlg</v>
          </cell>
          <cell r="O251" t="str">
            <v>Pacific</v>
          </cell>
          <cell r="P251">
            <v>0</v>
          </cell>
          <cell r="Q251">
            <v>1</v>
          </cell>
          <cell r="R251" t="str">
            <v>Cht-Wlg</v>
          </cell>
          <cell r="T251">
            <v>236</v>
          </cell>
          <cell r="V251" t="e">
            <v>#N/A</v>
          </cell>
          <cell r="W251">
            <v>236</v>
          </cell>
        </row>
        <row r="252">
          <cell r="A252" t="str">
            <v>nzCMnzCH</v>
          </cell>
          <cell r="B252" t="str">
            <v>nzCM</v>
          </cell>
          <cell r="C252" t="str">
            <v>nzCH</v>
          </cell>
          <cell r="D252" t="str">
            <v>Oce</v>
          </cell>
          <cell r="E252" t="str">
            <v>Int</v>
          </cell>
          <cell r="F252" t="str">
            <v>Y</v>
          </cell>
          <cell r="G252">
            <v>990</v>
          </cell>
          <cell r="H252">
            <v>150</v>
          </cell>
          <cell r="I252">
            <v>815</v>
          </cell>
          <cell r="J252">
            <v>0</v>
          </cell>
          <cell r="K252">
            <v>25</v>
          </cell>
          <cell r="L252">
            <v>0</v>
          </cell>
          <cell r="M252">
            <v>396.46642985251594</v>
          </cell>
          <cell r="N252" t="str">
            <v>Mcm-Chc</v>
          </cell>
          <cell r="O252" t="str">
            <v>Pacific</v>
          </cell>
          <cell r="P252">
            <v>0</v>
          </cell>
          <cell r="Q252">
            <v>1</v>
          </cell>
          <cell r="R252" t="str">
            <v>Chc-Mcm</v>
          </cell>
          <cell r="T252">
            <v>815</v>
          </cell>
          <cell r="V252" t="e">
            <v>#N/A</v>
          </cell>
          <cell r="W252">
            <v>815</v>
          </cell>
        </row>
        <row r="253">
          <cell r="A253" t="str">
            <v>nzDNnzAA</v>
          </cell>
          <cell r="B253" t="str">
            <v>nzDN</v>
          </cell>
          <cell r="C253" t="str">
            <v>nzAA</v>
          </cell>
          <cell r="D253" t="str">
            <v>Reg</v>
          </cell>
          <cell r="E253" t="str">
            <v>Dom</v>
          </cell>
          <cell r="G253">
            <v>571</v>
          </cell>
          <cell r="H253">
            <v>531</v>
          </cell>
          <cell r="I253">
            <v>0</v>
          </cell>
          <cell r="J253">
            <v>15</v>
          </cell>
          <cell r="K253">
            <v>25</v>
          </cell>
          <cell r="L253">
            <v>0</v>
          </cell>
          <cell r="M253">
            <v>575.73368843589481</v>
          </cell>
          <cell r="N253" t="str">
            <v>Dud-Akl</v>
          </cell>
          <cell r="O253" t="str">
            <v>Reg-Mtr</v>
          </cell>
          <cell r="P253">
            <v>0</v>
          </cell>
          <cell r="Q253">
            <v>1</v>
          </cell>
          <cell r="R253" t="str">
            <v>Akl-Dud</v>
          </cell>
          <cell r="T253">
            <v>0</v>
          </cell>
          <cell r="V253" t="e">
            <v>#N/A</v>
          </cell>
          <cell r="W253">
            <v>0</v>
          </cell>
        </row>
        <row r="254">
          <cell r="A254" t="str">
            <v>nzDNnzCH</v>
          </cell>
          <cell r="B254" t="str">
            <v>nzDN</v>
          </cell>
          <cell r="C254" t="str">
            <v>nzCH</v>
          </cell>
          <cell r="D254" t="str">
            <v>Reg</v>
          </cell>
          <cell r="E254" t="str">
            <v>Dom</v>
          </cell>
          <cell r="G254">
            <v>176</v>
          </cell>
          <cell r="H254">
            <v>136</v>
          </cell>
          <cell r="I254">
            <v>0</v>
          </cell>
          <cell r="J254">
            <v>15</v>
          </cell>
          <cell r="K254">
            <v>25</v>
          </cell>
          <cell r="L254">
            <v>0</v>
          </cell>
          <cell r="M254">
            <v>302.0696608400122</v>
          </cell>
          <cell r="N254" t="str">
            <v>Dud-Chc</v>
          </cell>
          <cell r="O254" t="str">
            <v>Reg-Mtr</v>
          </cell>
          <cell r="P254">
            <v>0</v>
          </cell>
          <cell r="Q254">
            <v>1</v>
          </cell>
          <cell r="R254" t="str">
            <v>Chc-Dud</v>
          </cell>
          <cell r="T254">
            <v>0</v>
          </cell>
          <cell r="V254" t="e">
            <v>#N/A</v>
          </cell>
          <cell r="W254">
            <v>0</v>
          </cell>
        </row>
        <row r="255">
          <cell r="A255" t="str">
            <v>nzDNnzNS</v>
          </cell>
          <cell r="B255" t="str">
            <v>nzDN</v>
          </cell>
          <cell r="C255" t="str">
            <v>nzNS</v>
          </cell>
          <cell r="D255" t="str">
            <v>Reg</v>
          </cell>
          <cell r="E255" t="str">
            <v>Dom</v>
          </cell>
          <cell r="G255">
            <v>306</v>
          </cell>
          <cell r="H255">
            <v>276</v>
          </cell>
          <cell r="I255">
            <v>0</v>
          </cell>
          <cell r="J255">
            <v>15</v>
          </cell>
          <cell r="K255">
            <v>15</v>
          </cell>
          <cell r="L255">
            <v>0</v>
          </cell>
          <cell r="M255">
            <v>399.06450606386937</v>
          </cell>
          <cell r="N255" t="str">
            <v>Dud-Nsn</v>
          </cell>
          <cell r="O255" t="str">
            <v>Reg-Reg</v>
          </cell>
          <cell r="P255">
            <v>0</v>
          </cell>
          <cell r="Q255">
            <v>1</v>
          </cell>
          <cell r="R255" t="str">
            <v>Dud-Nsn</v>
          </cell>
          <cell r="S255" t="str">
            <v>add 19dec03</v>
          </cell>
          <cell r="T255">
            <v>0</v>
          </cell>
          <cell r="V255" t="e">
            <v>#N/A</v>
          </cell>
          <cell r="W255">
            <v>0</v>
          </cell>
        </row>
        <row r="256">
          <cell r="A256" t="str">
            <v>nzDNnzNV</v>
          </cell>
          <cell r="B256" t="str">
            <v>nzDN</v>
          </cell>
          <cell r="C256" t="str">
            <v>nzNV</v>
          </cell>
          <cell r="D256" t="str">
            <v>Reg</v>
          </cell>
          <cell r="E256" t="str">
            <v>Dom</v>
          </cell>
          <cell r="G256">
            <v>82</v>
          </cell>
          <cell r="H256">
            <v>52</v>
          </cell>
          <cell r="I256">
            <v>0</v>
          </cell>
          <cell r="J256">
            <v>15</v>
          </cell>
          <cell r="K256">
            <v>15</v>
          </cell>
          <cell r="L256">
            <v>0</v>
          </cell>
          <cell r="M256">
            <v>243.8727537056979</v>
          </cell>
          <cell r="N256" t="str">
            <v>Dud-Ivc</v>
          </cell>
          <cell r="O256" t="str">
            <v>Reg-Reg</v>
          </cell>
          <cell r="P256">
            <v>0</v>
          </cell>
          <cell r="Q256">
            <v>1</v>
          </cell>
          <cell r="R256" t="str">
            <v>Dud-Ivc</v>
          </cell>
          <cell r="T256">
            <v>0</v>
          </cell>
          <cell r="V256" t="e">
            <v>#N/A</v>
          </cell>
          <cell r="W256">
            <v>0</v>
          </cell>
        </row>
        <row r="257">
          <cell r="A257" t="str">
            <v>nzDNnzOH</v>
          </cell>
          <cell r="B257" t="str">
            <v>nzDN</v>
          </cell>
          <cell r="C257" t="str">
            <v>nzOH</v>
          </cell>
          <cell r="D257" t="str">
            <v>Mil</v>
          </cell>
          <cell r="E257" t="str">
            <v>Dom</v>
          </cell>
          <cell r="G257">
            <v>410</v>
          </cell>
          <cell r="H257">
            <v>370</v>
          </cell>
          <cell r="I257">
            <v>0</v>
          </cell>
          <cell r="J257">
            <v>15</v>
          </cell>
          <cell r="K257">
            <v>25</v>
          </cell>
          <cell r="L257">
            <v>0</v>
          </cell>
          <cell r="M257">
            <v>464.18961642845903</v>
          </cell>
          <cell r="N257" t="str">
            <v>Dud-Oha</v>
          </cell>
          <cell r="O257" t="str">
            <v>Reg-Reg</v>
          </cell>
          <cell r="P257">
            <v>0</v>
          </cell>
          <cell r="Q257">
            <v>1</v>
          </cell>
          <cell r="R257" t="str">
            <v>Dud-Oha</v>
          </cell>
          <cell r="S257" t="str">
            <v>add 10aug07</v>
          </cell>
          <cell r="T257">
            <v>0</v>
          </cell>
          <cell r="V257" t="e">
            <v>#N/A</v>
          </cell>
          <cell r="W257">
            <v>0</v>
          </cell>
        </row>
        <row r="258">
          <cell r="A258" t="str">
            <v>nzDNnzQN</v>
          </cell>
          <cell r="B258" t="str">
            <v>nzDN</v>
          </cell>
          <cell r="C258" t="str">
            <v>nzQN</v>
          </cell>
          <cell r="D258" t="str">
            <v>Reg</v>
          </cell>
          <cell r="E258" t="str">
            <v>Dom</v>
          </cell>
          <cell r="G258">
            <v>81</v>
          </cell>
          <cell r="H258">
            <v>51</v>
          </cell>
          <cell r="I258">
            <v>0</v>
          </cell>
          <cell r="J258">
            <v>15</v>
          </cell>
          <cell r="K258">
            <v>15</v>
          </cell>
          <cell r="L258">
            <v>0</v>
          </cell>
          <cell r="M258">
            <v>243.17993338267036</v>
          </cell>
          <cell r="N258" t="str">
            <v>Dud-Zqn</v>
          </cell>
          <cell r="O258" t="str">
            <v>Reg-Reg</v>
          </cell>
          <cell r="P258">
            <v>0</v>
          </cell>
          <cell r="Q258">
            <v>1</v>
          </cell>
          <cell r="R258" t="str">
            <v>Dud-Zqn</v>
          </cell>
          <cell r="T258">
            <v>0</v>
          </cell>
          <cell r="V258" t="e">
            <v>#N/A</v>
          </cell>
          <cell r="W258">
            <v>0</v>
          </cell>
        </row>
        <row r="259">
          <cell r="A259" t="str">
            <v>nzDNnzWN</v>
          </cell>
          <cell r="B259" t="str">
            <v>nzDN</v>
          </cell>
          <cell r="C259" t="str">
            <v>nzWN</v>
          </cell>
          <cell r="D259" t="str">
            <v>Reg</v>
          </cell>
          <cell r="E259" t="str">
            <v>Dom</v>
          </cell>
          <cell r="G259">
            <v>339</v>
          </cell>
          <cell r="H259">
            <v>299</v>
          </cell>
          <cell r="I259">
            <v>0</v>
          </cell>
          <cell r="J259">
            <v>15</v>
          </cell>
          <cell r="K259">
            <v>25</v>
          </cell>
          <cell r="L259">
            <v>0</v>
          </cell>
          <cell r="M259">
            <v>414.99937349350296</v>
          </cell>
          <cell r="N259" t="str">
            <v>Dud-Wlg</v>
          </cell>
          <cell r="O259" t="str">
            <v>Reg-Mtr</v>
          </cell>
          <cell r="P259">
            <v>0</v>
          </cell>
          <cell r="Q259">
            <v>1</v>
          </cell>
          <cell r="R259" t="str">
            <v>Dud-Wlg</v>
          </cell>
          <cell r="T259">
            <v>0</v>
          </cell>
          <cell r="V259" t="e">
            <v>#N/A</v>
          </cell>
          <cell r="W259">
            <v>0</v>
          </cell>
        </row>
        <row r="260">
          <cell r="A260" t="str">
            <v>nzDNybBN</v>
          </cell>
          <cell r="B260" t="str">
            <v>nzDN</v>
          </cell>
          <cell r="C260" t="str">
            <v>ybBN</v>
          </cell>
          <cell r="D260" t="str">
            <v>Mtr</v>
          </cell>
          <cell r="E260" t="str">
            <v>Int</v>
          </cell>
          <cell r="F260" t="str">
            <v>Y</v>
          </cell>
          <cell r="G260">
            <v>557</v>
          </cell>
          <cell r="H260">
            <v>150</v>
          </cell>
          <cell r="I260">
            <v>392</v>
          </cell>
          <cell r="J260">
            <v>15</v>
          </cell>
          <cell r="K260">
            <v>0</v>
          </cell>
          <cell r="L260">
            <v>0</v>
          </cell>
          <cell r="M260">
            <v>144.66088344815262</v>
          </cell>
          <cell r="N260" t="str">
            <v>Dud-Bne</v>
          </cell>
          <cell r="O260" t="str">
            <v>Tasman</v>
          </cell>
          <cell r="P260">
            <v>0</v>
          </cell>
          <cell r="Q260">
            <v>1</v>
          </cell>
          <cell r="R260" t="str">
            <v>Bne-Dud</v>
          </cell>
          <cell r="S260" t="str">
            <v>Correct 4sep02</v>
          </cell>
          <cell r="T260">
            <v>392</v>
          </cell>
          <cell r="U260">
            <v>0</v>
          </cell>
          <cell r="V260" t="e">
            <v>#N/A</v>
          </cell>
          <cell r="W260">
            <v>392</v>
          </cell>
        </row>
        <row r="261">
          <cell r="A261" t="str">
            <v>nzDNybCG</v>
          </cell>
          <cell r="B261" t="str">
            <v>nzDN</v>
          </cell>
          <cell r="C261" t="str">
            <v>ybCG</v>
          </cell>
          <cell r="D261" t="str">
            <v>Mtr</v>
          </cell>
          <cell r="E261" t="str">
            <v>Int</v>
          </cell>
          <cell r="F261" t="str">
            <v>Y</v>
          </cell>
          <cell r="G261">
            <v>534</v>
          </cell>
          <cell r="H261">
            <v>150</v>
          </cell>
          <cell r="I261">
            <v>369</v>
          </cell>
          <cell r="J261">
            <v>15</v>
          </cell>
          <cell r="K261">
            <v>0</v>
          </cell>
          <cell r="L261">
            <v>0</v>
          </cell>
          <cell r="M261">
            <v>142.27065333370757</v>
          </cell>
          <cell r="N261" t="str">
            <v>Dud-Ool</v>
          </cell>
          <cell r="O261" t="str">
            <v>Tasman</v>
          </cell>
          <cell r="P261">
            <v>0</v>
          </cell>
          <cell r="Q261">
            <v>1</v>
          </cell>
          <cell r="R261" t="str">
            <v>Dud-Ool</v>
          </cell>
          <cell r="S261" t="str">
            <v>Correct 4sep02</v>
          </cell>
          <cell r="T261">
            <v>369</v>
          </cell>
          <cell r="U261">
            <v>0</v>
          </cell>
          <cell r="V261" t="e">
            <v>#N/A</v>
          </cell>
          <cell r="W261">
            <v>369</v>
          </cell>
        </row>
        <row r="262">
          <cell r="A262" t="str">
            <v>nzDNymML</v>
          </cell>
          <cell r="B262" t="str">
            <v>nzDN</v>
          </cell>
          <cell r="C262" t="str">
            <v>ymML</v>
          </cell>
          <cell r="D262" t="str">
            <v>Mtr</v>
          </cell>
          <cell r="E262" t="str">
            <v>Int</v>
          </cell>
          <cell r="F262" t="str">
            <v>Y</v>
          </cell>
          <cell r="G262">
            <v>304</v>
          </cell>
          <cell r="H262">
            <v>150</v>
          </cell>
          <cell r="I262">
            <v>139</v>
          </cell>
          <cell r="J262">
            <v>15</v>
          </cell>
          <cell r="K262">
            <v>0</v>
          </cell>
          <cell r="L262">
            <v>0</v>
          </cell>
          <cell r="M262">
            <v>118.36835218925707</v>
          </cell>
          <cell r="N262" t="str">
            <v>Dud-Mel</v>
          </cell>
          <cell r="O262" t="str">
            <v>Tasman</v>
          </cell>
          <cell r="P262">
            <v>0</v>
          </cell>
          <cell r="Q262">
            <v>1</v>
          </cell>
          <cell r="R262" t="str">
            <v>Dud-Mel</v>
          </cell>
          <cell r="T262">
            <v>139</v>
          </cell>
          <cell r="V262" t="e">
            <v>#N/A</v>
          </cell>
          <cell r="W262">
            <v>139</v>
          </cell>
        </row>
        <row r="263">
          <cell r="A263" t="str">
            <v>nzDNysSY</v>
          </cell>
          <cell r="B263" t="str">
            <v>nzDN</v>
          </cell>
          <cell r="C263" t="str">
            <v>ysSY</v>
          </cell>
          <cell r="D263" t="str">
            <v>Mtr</v>
          </cell>
          <cell r="E263" t="str">
            <v>Int</v>
          </cell>
          <cell r="F263" t="str">
            <v>Y</v>
          </cell>
          <cell r="G263">
            <v>320</v>
          </cell>
          <cell r="H263">
            <v>150</v>
          </cell>
          <cell r="I263">
            <v>155</v>
          </cell>
          <cell r="J263">
            <v>15</v>
          </cell>
          <cell r="K263">
            <v>0</v>
          </cell>
          <cell r="L263">
            <v>0</v>
          </cell>
          <cell r="M263">
            <v>120.03112096452318</v>
          </cell>
          <cell r="N263" t="str">
            <v>Dud-Syd</v>
          </cell>
          <cell r="O263" t="str">
            <v>Tasman</v>
          </cell>
          <cell r="P263">
            <v>0</v>
          </cell>
          <cell r="Q263">
            <v>1</v>
          </cell>
          <cell r="R263" t="str">
            <v>Dud-Syd</v>
          </cell>
          <cell r="T263">
            <v>199</v>
          </cell>
          <cell r="V263">
            <v>155</v>
          </cell>
          <cell r="W263">
            <v>155</v>
          </cell>
        </row>
        <row r="264">
          <cell r="A264" t="str">
            <v>nzGBnzAA</v>
          </cell>
          <cell r="B264" t="str">
            <v>nzGB</v>
          </cell>
          <cell r="C264" t="str">
            <v>nzAA</v>
          </cell>
          <cell r="D264" t="str">
            <v>reg</v>
          </cell>
          <cell r="E264" t="str">
            <v>Dom</v>
          </cell>
          <cell r="G264">
            <v>56</v>
          </cell>
          <cell r="H264">
            <v>31</v>
          </cell>
          <cell r="I264">
            <v>0</v>
          </cell>
          <cell r="J264">
            <v>0</v>
          </cell>
          <cell r="K264">
            <v>25</v>
          </cell>
          <cell r="L264">
            <v>0</v>
          </cell>
          <cell r="M264">
            <v>229.32352692211933</v>
          </cell>
          <cell r="N264" t="str">
            <v>Gbz-Akl</v>
          </cell>
          <cell r="O264" t="str">
            <v>Reg-Mtr</v>
          </cell>
          <cell r="P264">
            <v>0</v>
          </cell>
          <cell r="Q264">
            <v>1</v>
          </cell>
          <cell r="R264" t="str">
            <v>Akl-Gbz</v>
          </cell>
          <cell r="T264">
            <v>0</v>
          </cell>
          <cell r="V264" t="e">
            <v>#N/A</v>
          </cell>
          <cell r="W264">
            <v>0</v>
          </cell>
        </row>
        <row r="265">
          <cell r="A265" t="str">
            <v>nzGSnzAA</v>
          </cell>
          <cell r="B265" t="str">
            <v>nzGS</v>
          </cell>
          <cell r="C265" t="str">
            <v>nzAA</v>
          </cell>
          <cell r="D265" t="str">
            <v>Reg</v>
          </cell>
          <cell r="E265" t="str">
            <v>Dom</v>
          </cell>
          <cell r="G265">
            <v>180</v>
          </cell>
          <cell r="H265">
            <v>140</v>
          </cell>
          <cell r="I265">
            <v>0</v>
          </cell>
          <cell r="J265">
            <v>15</v>
          </cell>
          <cell r="K265">
            <v>25</v>
          </cell>
          <cell r="L265">
            <v>0</v>
          </cell>
          <cell r="M265">
            <v>304.84094213212239</v>
          </cell>
          <cell r="N265" t="str">
            <v>Gis-Akl</v>
          </cell>
          <cell r="O265" t="str">
            <v>Reg-Mtr</v>
          </cell>
          <cell r="P265">
            <v>0</v>
          </cell>
          <cell r="Q265">
            <v>1</v>
          </cell>
          <cell r="R265" t="str">
            <v>Akl-Gis</v>
          </cell>
          <cell r="T265">
            <v>0</v>
          </cell>
          <cell r="V265" t="e">
            <v>#N/A</v>
          </cell>
          <cell r="W265">
            <v>0</v>
          </cell>
        </row>
        <row r="266">
          <cell r="A266" t="str">
            <v>nzGSnzGS</v>
          </cell>
          <cell r="B266" t="str">
            <v>nzGS</v>
          </cell>
          <cell r="C266" t="str">
            <v>nzGS</v>
          </cell>
          <cell r="D266" t="str">
            <v>Reg</v>
          </cell>
          <cell r="E266" t="str">
            <v>Dom</v>
          </cell>
          <cell r="G266">
            <v>30</v>
          </cell>
          <cell r="H266">
            <v>0</v>
          </cell>
          <cell r="I266">
            <v>0</v>
          </cell>
          <cell r="J266">
            <v>15</v>
          </cell>
          <cell r="K266">
            <v>15</v>
          </cell>
          <cell r="L266">
            <v>0</v>
          </cell>
          <cell r="M266">
            <v>207.84609690826525</v>
          </cell>
          <cell r="N266" t="str">
            <v>Gis-Gis</v>
          </cell>
          <cell r="O266" t="str">
            <v>Local</v>
          </cell>
          <cell r="P266">
            <v>0</v>
          </cell>
          <cell r="Q266">
            <v>1</v>
          </cell>
          <cell r="R266" t="str">
            <v>Gis-Gis</v>
          </cell>
          <cell r="S266" t="str">
            <v>Local Loop</v>
          </cell>
          <cell r="T266">
            <v>0</v>
          </cell>
          <cell r="V266" t="e">
            <v>#N/A</v>
          </cell>
          <cell r="W266">
            <v>0</v>
          </cell>
        </row>
        <row r="267">
          <cell r="A267" t="str">
            <v>nzGSnzHN</v>
          </cell>
          <cell r="B267" t="str">
            <v>nzGS</v>
          </cell>
          <cell r="C267" t="str">
            <v>nzHN</v>
          </cell>
          <cell r="D267" t="str">
            <v>Reg</v>
          </cell>
          <cell r="E267" t="str">
            <v>Dom</v>
          </cell>
          <cell r="G267">
            <v>132</v>
          </cell>
          <cell r="H267">
            <v>102</v>
          </cell>
          <cell r="I267">
            <v>0</v>
          </cell>
          <cell r="J267">
            <v>15</v>
          </cell>
          <cell r="K267">
            <v>15</v>
          </cell>
          <cell r="L267">
            <v>0</v>
          </cell>
          <cell r="M267">
            <v>278.51376985707549</v>
          </cell>
          <cell r="N267" t="str">
            <v>Gis-Hlz</v>
          </cell>
          <cell r="O267" t="str">
            <v>Reg-Reg</v>
          </cell>
          <cell r="P267">
            <v>0</v>
          </cell>
          <cell r="Q267">
            <v>1</v>
          </cell>
          <cell r="R267" t="str">
            <v>Gis-Hlz</v>
          </cell>
          <cell r="T267">
            <v>0</v>
          </cell>
          <cell r="V267" t="e">
            <v>#N/A</v>
          </cell>
          <cell r="W267">
            <v>0</v>
          </cell>
        </row>
        <row r="268">
          <cell r="A268" t="str">
            <v>nzGSnzNP</v>
          </cell>
          <cell r="B268" t="str">
            <v>nzGS</v>
          </cell>
          <cell r="C268" t="str">
            <v>nzNP</v>
          </cell>
          <cell r="D268" t="str">
            <v>Reg</v>
          </cell>
          <cell r="E268" t="str">
            <v>Dom</v>
          </cell>
          <cell r="G268">
            <v>178</v>
          </cell>
          <cell r="H268">
            <v>148</v>
          </cell>
          <cell r="I268">
            <v>0</v>
          </cell>
          <cell r="J268">
            <v>15</v>
          </cell>
          <cell r="K268">
            <v>15</v>
          </cell>
          <cell r="L268">
            <v>0</v>
          </cell>
          <cell r="M268">
            <v>310.38350471634277</v>
          </cell>
          <cell r="N268" t="str">
            <v>Gis-Npl</v>
          </cell>
          <cell r="O268" t="str">
            <v>Reg-Reg</v>
          </cell>
          <cell r="P268">
            <v>0</v>
          </cell>
          <cell r="Q268">
            <v>1</v>
          </cell>
          <cell r="R268" t="str">
            <v>Gis-Npl</v>
          </cell>
          <cell r="T268">
            <v>0</v>
          </cell>
          <cell r="V268" t="e">
            <v>#N/A</v>
          </cell>
          <cell r="W268">
            <v>0</v>
          </cell>
        </row>
        <row r="269">
          <cell r="A269" t="str">
            <v>nzGSnzNR</v>
          </cell>
          <cell r="B269" t="str">
            <v>nzGS</v>
          </cell>
          <cell r="C269" t="str">
            <v>nzNR</v>
          </cell>
          <cell r="D269" t="str">
            <v>Reg</v>
          </cell>
          <cell r="E269" t="str">
            <v>Dom</v>
          </cell>
          <cell r="G269">
            <v>70</v>
          </cell>
          <cell r="H269">
            <v>40</v>
          </cell>
          <cell r="I269">
            <v>0</v>
          </cell>
          <cell r="J269">
            <v>15</v>
          </cell>
          <cell r="K269">
            <v>15</v>
          </cell>
          <cell r="L269">
            <v>0</v>
          </cell>
          <cell r="M269">
            <v>235.55890982936728</v>
          </cell>
          <cell r="N269" t="str">
            <v>Gis-Npe</v>
          </cell>
          <cell r="O269" t="str">
            <v>Reg-Reg</v>
          </cell>
          <cell r="P269">
            <v>0</v>
          </cell>
          <cell r="Q269">
            <v>1</v>
          </cell>
          <cell r="R269" t="str">
            <v>Gis-Npe</v>
          </cell>
          <cell r="T269">
            <v>0</v>
          </cell>
          <cell r="V269" t="e">
            <v>#N/A</v>
          </cell>
          <cell r="W269">
            <v>0</v>
          </cell>
        </row>
        <row r="270">
          <cell r="A270" t="str">
            <v>nzGSnzNS</v>
          </cell>
          <cell r="B270" t="str">
            <v>nzGS</v>
          </cell>
          <cell r="C270" t="str">
            <v>nzNS</v>
          </cell>
          <cell r="D270" t="str">
            <v>Reg</v>
          </cell>
          <cell r="E270" t="str">
            <v>Dom</v>
          </cell>
          <cell r="G270">
            <v>268</v>
          </cell>
          <cell r="H270">
            <v>238</v>
          </cell>
          <cell r="I270">
            <v>0</v>
          </cell>
          <cell r="J270">
            <v>15</v>
          </cell>
          <cell r="K270">
            <v>15</v>
          </cell>
          <cell r="L270">
            <v>0</v>
          </cell>
          <cell r="M270">
            <v>372.73733378882241</v>
          </cell>
          <cell r="N270" t="str">
            <v>Gis-Nsn</v>
          </cell>
          <cell r="O270" t="str">
            <v>Reg-Reg</v>
          </cell>
          <cell r="P270">
            <v>0</v>
          </cell>
          <cell r="Q270">
            <v>1</v>
          </cell>
          <cell r="R270" t="str">
            <v>Gis-Nsn</v>
          </cell>
          <cell r="S270" t="str">
            <v>add 19dec03</v>
          </cell>
          <cell r="T270">
            <v>0</v>
          </cell>
          <cell r="V270" t="e">
            <v>#N/A</v>
          </cell>
          <cell r="W270">
            <v>0</v>
          </cell>
        </row>
        <row r="271">
          <cell r="A271" t="str">
            <v>nzGSnzOH</v>
          </cell>
          <cell r="B271" t="str">
            <v>nzGS</v>
          </cell>
          <cell r="C271" t="str">
            <v>nzOH</v>
          </cell>
          <cell r="D271" t="str">
            <v>Mil</v>
          </cell>
          <cell r="E271" t="str">
            <v>Dom</v>
          </cell>
          <cell r="G271">
            <v>151</v>
          </cell>
          <cell r="H271">
            <v>111</v>
          </cell>
          <cell r="I271">
            <v>0</v>
          </cell>
          <cell r="J271">
            <v>15</v>
          </cell>
          <cell r="K271">
            <v>25</v>
          </cell>
          <cell r="L271">
            <v>0</v>
          </cell>
          <cell r="M271">
            <v>284.74915276432341</v>
          </cell>
          <cell r="N271" t="str">
            <v>Gis-Oha</v>
          </cell>
          <cell r="O271" t="str">
            <v>Reg-Reg</v>
          </cell>
          <cell r="P271">
            <v>0</v>
          </cell>
          <cell r="Q271">
            <v>1</v>
          </cell>
          <cell r="R271" t="str">
            <v>Gis-Oha</v>
          </cell>
          <cell r="S271" t="str">
            <v>add 10aug07</v>
          </cell>
          <cell r="T271">
            <v>0</v>
          </cell>
          <cell r="V271" t="e">
            <v>#N/A</v>
          </cell>
          <cell r="W271">
            <v>0</v>
          </cell>
        </row>
        <row r="272">
          <cell r="A272" t="str">
            <v>nzGSnzPM</v>
          </cell>
          <cell r="B272" t="str">
            <v>nzGS</v>
          </cell>
          <cell r="C272" t="str">
            <v>nzPM</v>
          </cell>
          <cell r="D272" t="str">
            <v>Reg</v>
          </cell>
          <cell r="E272" t="str">
            <v>Dom</v>
          </cell>
          <cell r="G272">
            <v>147</v>
          </cell>
          <cell r="H272">
            <v>117</v>
          </cell>
          <cell r="I272">
            <v>0</v>
          </cell>
          <cell r="J272">
            <v>15</v>
          </cell>
          <cell r="K272">
            <v>15</v>
          </cell>
          <cell r="L272">
            <v>0</v>
          </cell>
          <cell r="M272">
            <v>288.9060747024887</v>
          </cell>
          <cell r="N272" t="str">
            <v>Gis-Pmr</v>
          </cell>
          <cell r="O272" t="str">
            <v>Reg-Reg</v>
          </cell>
          <cell r="P272">
            <v>0</v>
          </cell>
          <cell r="Q272">
            <v>1</v>
          </cell>
          <cell r="R272" t="str">
            <v>Gis-Pmr</v>
          </cell>
          <cell r="T272">
            <v>0</v>
          </cell>
          <cell r="V272" t="e">
            <v>#N/A</v>
          </cell>
          <cell r="W272">
            <v>0</v>
          </cell>
        </row>
        <row r="273">
          <cell r="A273" t="str">
            <v>nzGSnzWK</v>
          </cell>
          <cell r="B273" t="str">
            <v>nzGS</v>
          </cell>
          <cell r="C273" t="str">
            <v>nzWK</v>
          </cell>
          <cell r="D273" t="str">
            <v>Reg</v>
          </cell>
          <cell r="E273" t="str">
            <v>Dom</v>
          </cell>
          <cell r="G273">
            <v>66</v>
          </cell>
          <cell r="H273">
            <v>41</v>
          </cell>
          <cell r="I273">
            <v>0</v>
          </cell>
          <cell r="J273">
            <v>15</v>
          </cell>
          <cell r="K273">
            <v>10</v>
          </cell>
          <cell r="L273">
            <v>0</v>
          </cell>
          <cell r="M273">
            <v>236.25173015239483</v>
          </cell>
          <cell r="N273" t="str">
            <v>Gis-Whk</v>
          </cell>
          <cell r="O273" t="str">
            <v>Reg-Reg</v>
          </cell>
          <cell r="P273">
            <v>0</v>
          </cell>
          <cell r="Q273">
            <v>1</v>
          </cell>
          <cell r="R273" t="str">
            <v>Gis-Whk</v>
          </cell>
          <cell r="T273">
            <v>0</v>
          </cell>
          <cell r="V273" t="e">
            <v>#N/A</v>
          </cell>
          <cell r="W273">
            <v>0</v>
          </cell>
        </row>
        <row r="274">
          <cell r="A274" t="str">
            <v>nzGSnzWN</v>
          </cell>
          <cell r="B274" t="str">
            <v>nzGS</v>
          </cell>
          <cell r="C274" t="str">
            <v>nzWN</v>
          </cell>
          <cell r="D274" t="str">
            <v>Reg</v>
          </cell>
          <cell r="E274" t="str">
            <v>Dom</v>
          </cell>
          <cell r="G274">
            <v>215</v>
          </cell>
          <cell r="H274">
            <v>175</v>
          </cell>
          <cell r="I274">
            <v>0</v>
          </cell>
          <cell r="J274">
            <v>15</v>
          </cell>
          <cell r="K274">
            <v>25</v>
          </cell>
          <cell r="L274">
            <v>0</v>
          </cell>
          <cell r="M274">
            <v>329.08965343808666</v>
          </cell>
          <cell r="N274" t="str">
            <v>Gis-Wlg</v>
          </cell>
          <cell r="O274" t="str">
            <v>Reg-Mtr</v>
          </cell>
          <cell r="P274">
            <v>0</v>
          </cell>
          <cell r="Q274">
            <v>1</v>
          </cell>
          <cell r="R274" t="str">
            <v>Gis-Wlg</v>
          </cell>
          <cell r="T274">
            <v>0</v>
          </cell>
          <cell r="V274" t="e">
            <v>#N/A</v>
          </cell>
          <cell r="W274">
            <v>0</v>
          </cell>
        </row>
        <row r="275">
          <cell r="A275" t="str">
            <v>nzHKnzCH</v>
          </cell>
          <cell r="B275" t="str">
            <v>nzHK</v>
          </cell>
          <cell r="C275" t="str">
            <v>nzCH</v>
          </cell>
          <cell r="D275" t="str">
            <v>Reg</v>
          </cell>
          <cell r="E275" t="str">
            <v>Dom</v>
          </cell>
          <cell r="G275">
            <v>81</v>
          </cell>
          <cell r="H275">
            <v>46</v>
          </cell>
          <cell r="I275">
            <v>0</v>
          </cell>
          <cell r="J275">
            <v>10</v>
          </cell>
          <cell r="K275">
            <v>25</v>
          </cell>
          <cell r="L275">
            <v>0</v>
          </cell>
          <cell r="M275">
            <v>239.71583176753259</v>
          </cell>
          <cell r="N275" t="str">
            <v>Hkk-Chc</v>
          </cell>
          <cell r="O275" t="str">
            <v>Reg-Mtr</v>
          </cell>
          <cell r="P275">
            <v>0</v>
          </cell>
          <cell r="Q275">
            <v>1</v>
          </cell>
          <cell r="R275" t="str">
            <v>Chc-Hkk</v>
          </cell>
          <cell r="T275">
            <v>0</v>
          </cell>
          <cell r="V275" t="e">
            <v>#N/A</v>
          </cell>
          <cell r="W275">
            <v>0</v>
          </cell>
        </row>
        <row r="276">
          <cell r="A276" t="str">
            <v>nzHKnzWN</v>
          </cell>
          <cell r="B276" t="str">
            <v>nzHK</v>
          </cell>
          <cell r="C276" t="str">
            <v>nzWN</v>
          </cell>
          <cell r="D276" t="str">
            <v>Reg</v>
          </cell>
          <cell r="E276" t="str">
            <v>Dom</v>
          </cell>
          <cell r="G276">
            <v>188</v>
          </cell>
          <cell r="H276">
            <v>153</v>
          </cell>
          <cell r="I276">
            <v>0</v>
          </cell>
          <cell r="J276">
            <v>10</v>
          </cell>
          <cell r="K276">
            <v>25</v>
          </cell>
          <cell r="L276">
            <v>0</v>
          </cell>
          <cell r="M276">
            <v>313.84760633148051</v>
          </cell>
          <cell r="N276" t="str">
            <v>Hkk-Wlg</v>
          </cell>
          <cell r="O276" t="str">
            <v>Reg-Mtr</v>
          </cell>
          <cell r="P276">
            <v>0</v>
          </cell>
          <cell r="Q276">
            <v>1</v>
          </cell>
          <cell r="R276" t="str">
            <v>Hkk-Wlg</v>
          </cell>
          <cell r="T276">
            <v>0</v>
          </cell>
          <cell r="V276" t="e">
            <v>#N/A</v>
          </cell>
          <cell r="W276">
            <v>0</v>
          </cell>
        </row>
        <row r="277">
          <cell r="A277" t="str">
            <v>nzHNnfFN</v>
          </cell>
          <cell r="B277" t="str">
            <v>nzHN</v>
          </cell>
          <cell r="C277" t="str">
            <v>nfFN</v>
          </cell>
          <cell r="D277" t="str">
            <v>mtr</v>
          </cell>
          <cell r="E277" t="str">
            <v>Int</v>
          </cell>
          <cell r="F277" t="str">
            <v>Y</v>
          </cell>
          <cell r="G277">
            <v>780</v>
          </cell>
          <cell r="H277">
            <v>150</v>
          </cell>
          <cell r="I277">
            <v>615</v>
          </cell>
          <cell r="J277">
            <v>15</v>
          </cell>
          <cell r="K277">
            <v>0</v>
          </cell>
          <cell r="L277">
            <v>0</v>
          </cell>
          <cell r="M277">
            <v>167.83572325342419</v>
          </cell>
          <cell r="N277" t="str">
            <v>Hlz-Nan</v>
          </cell>
          <cell r="O277" t="str">
            <v>Pacific</v>
          </cell>
          <cell r="P277">
            <v>0</v>
          </cell>
          <cell r="Q277">
            <v>1</v>
          </cell>
          <cell r="R277" t="str">
            <v>Hlz-Nan</v>
          </cell>
          <cell r="S277" t="str">
            <v>ok</v>
          </cell>
          <cell r="T277">
            <v>615</v>
          </cell>
          <cell r="V277" t="e">
            <v>#N/A</v>
          </cell>
          <cell r="W277">
            <v>615</v>
          </cell>
        </row>
        <row r="278">
          <cell r="A278" t="str">
            <v>nzHNnzAA</v>
          </cell>
          <cell r="B278" t="str">
            <v>nzHN</v>
          </cell>
          <cell r="C278" t="str">
            <v>nzAA</v>
          </cell>
          <cell r="D278" t="str">
            <v>Reg</v>
          </cell>
          <cell r="E278" t="str">
            <v>Dom</v>
          </cell>
          <cell r="G278">
            <v>57</v>
          </cell>
          <cell r="H278">
            <v>17</v>
          </cell>
          <cell r="I278">
            <v>0</v>
          </cell>
          <cell r="J278">
            <v>15</v>
          </cell>
          <cell r="K278">
            <v>25</v>
          </cell>
          <cell r="L278">
            <v>0</v>
          </cell>
          <cell r="M278">
            <v>219.62404239973364</v>
          </cell>
          <cell r="N278" t="str">
            <v>Hlz-Akl</v>
          </cell>
          <cell r="O278" t="str">
            <v>Reg-Mtr</v>
          </cell>
          <cell r="P278">
            <v>0</v>
          </cell>
          <cell r="Q278">
            <v>1</v>
          </cell>
          <cell r="R278" t="str">
            <v>Akl-Hlz</v>
          </cell>
          <cell r="T278">
            <v>0</v>
          </cell>
          <cell r="V278" t="e">
            <v>#N/A</v>
          </cell>
          <cell r="W278">
            <v>0</v>
          </cell>
        </row>
        <row r="279">
          <cell r="A279" t="str">
            <v>nzHNnzCH</v>
          </cell>
          <cell r="B279" t="str">
            <v>nzHN</v>
          </cell>
          <cell r="C279" t="str">
            <v>nzCH</v>
          </cell>
          <cell r="D279" t="str">
            <v>Reg</v>
          </cell>
          <cell r="E279" t="str">
            <v>Dom</v>
          </cell>
          <cell r="G279">
            <v>359</v>
          </cell>
          <cell r="H279">
            <v>319</v>
          </cell>
          <cell r="I279">
            <v>0</v>
          </cell>
          <cell r="J279">
            <v>15</v>
          </cell>
          <cell r="K279">
            <v>25</v>
          </cell>
          <cell r="L279">
            <v>0</v>
          </cell>
          <cell r="M279">
            <v>428.85577995405401</v>
          </cell>
          <cell r="N279" t="str">
            <v>Hlz-Chc</v>
          </cell>
          <cell r="O279" t="str">
            <v>Reg-Mtr</v>
          </cell>
          <cell r="P279">
            <v>0</v>
          </cell>
          <cell r="Q279">
            <v>1</v>
          </cell>
          <cell r="R279" t="str">
            <v>Chc-Hlz</v>
          </cell>
          <cell r="T279">
            <v>0</v>
          </cell>
          <cell r="V279" t="e">
            <v>#N/A</v>
          </cell>
          <cell r="W279">
            <v>0</v>
          </cell>
        </row>
        <row r="280">
          <cell r="A280" t="str">
            <v>nzHNnzGS</v>
          </cell>
          <cell r="B280" t="str">
            <v>nzHN</v>
          </cell>
          <cell r="C280" t="str">
            <v>nzGS</v>
          </cell>
          <cell r="D280" t="str">
            <v>Reg</v>
          </cell>
          <cell r="E280" t="str">
            <v>Dom</v>
          </cell>
          <cell r="G280">
            <v>132</v>
          </cell>
          <cell r="H280">
            <v>102</v>
          </cell>
          <cell r="I280">
            <v>0</v>
          </cell>
          <cell r="J280">
            <v>15</v>
          </cell>
          <cell r="K280">
            <v>15</v>
          </cell>
          <cell r="L280">
            <v>0</v>
          </cell>
          <cell r="M280">
            <v>278.51376985707549</v>
          </cell>
          <cell r="N280" t="str">
            <v>Hlz-Gis</v>
          </cell>
          <cell r="O280" t="str">
            <v>Reg-Reg</v>
          </cell>
          <cell r="P280">
            <v>0</v>
          </cell>
          <cell r="Q280">
            <v>1</v>
          </cell>
          <cell r="R280" t="str">
            <v>Gis-Hlz</v>
          </cell>
          <cell r="T280">
            <v>0</v>
          </cell>
          <cell r="V280" t="e">
            <v>#N/A</v>
          </cell>
          <cell r="W280">
            <v>0</v>
          </cell>
        </row>
        <row r="281">
          <cell r="A281" t="str">
            <v>nzHNnzHN</v>
          </cell>
          <cell r="B281" t="str">
            <v>nzHN</v>
          </cell>
          <cell r="C281" t="str">
            <v>nzHN</v>
          </cell>
          <cell r="D281" t="str">
            <v>Reg</v>
          </cell>
          <cell r="E281" t="str">
            <v>Dom</v>
          </cell>
          <cell r="G281">
            <v>30</v>
          </cell>
          <cell r="H281">
            <v>0</v>
          </cell>
          <cell r="I281">
            <v>0</v>
          </cell>
          <cell r="J281">
            <v>15</v>
          </cell>
          <cell r="K281">
            <v>15</v>
          </cell>
          <cell r="L281">
            <v>0</v>
          </cell>
          <cell r="M281">
            <v>207.84609690826525</v>
          </cell>
          <cell r="N281" t="str">
            <v>Hlz-Hlz</v>
          </cell>
          <cell r="O281" t="str">
            <v>Local</v>
          </cell>
          <cell r="P281">
            <v>0</v>
          </cell>
          <cell r="Q281">
            <v>1</v>
          </cell>
          <cell r="R281" t="str">
            <v>Hlz-Hlz</v>
          </cell>
          <cell r="S281" t="str">
            <v>Local Loop</v>
          </cell>
          <cell r="T281">
            <v>0</v>
          </cell>
          <cell r="V281" t="e">
            <v>#N/A</v>
          </cell>
          <cell r="W281">
            <v>0</v>
          </cell>
        </row>
        <row r="282">
          <cell r="A282" t="str">
            <v>nzHNnzNP</v>
          </cell>
          <cell r="B282" t="str">
            <v>nzHN</v>
          </cell>
          <cell r="C282" t="str">
            <v>nzNP</v>
          </cell>
          <cell r="D282" t="str">
            <v>Reg</v>
          </cell>
          <cell r="E282" t="str">
            <v>Dom</v>
          </cell>
          <cell r="G282">
            <v>87</v>
          </cell>
          <cell r="H282">
            <v>57</v>
          </cell>
          <cell r="I282">
            <v>0</v>
          </cell>
          <cell r="J282">
            <v>15</v>
          </cell>
          <cell r="K282">
            <v>15</v>
          </cell>
          <cell r="L282">
            <v>0</v>
          </cell>
          <cell r="M282">
            <v>247.33685532083567</v>
          </cell>
          <cell r="N282" t="str">
            <v>Hlz-Npl</v>
          </cell>
          <cell r="O282" t="str">
            <v>Reg-Reg</v>
          </cell>
          <cell r="P282">
            <v>0</v>
          </cell>
          <cell r="Q282">
            <v>1</v>
          </cell>
          <cell r="R282" t="str">
            <v>Hlz-Npl</v>
          </cell>
          <cell r="T282">
            <v>0</v>
          </cell>
          <cell r="V282" t="e">
            <v>#N/A</v>
          </cell>
          <cell r="W282">
            <v>0</v>
          </cell>
        </row>
        <row r="283">
          <cell r="A283" t="str">
            <v>nzHNnzNR</v>
          </cell>
          <cell r="B283" t="str">
            <v>nzHN</v>
          </cell>
          <cell r="C283" t="str">
            <v>nzNR</v>
          </cell>
          <cell r="D283" t="str">
            <v>Reg</v>
          </cell>
          <cell r="E283" t="str">
            <v>Dom</v>
          </cell>
          <cell r="G283">
            <v>119</v>
          </cell>
          <cell r="H283">
            <v>89</v>
          </cell>
          <cell r="I283">
            <v>0</v>
          </cell>
          <cell r="J283">
            <v>15</v>
          </cell>
          <cell r="K283">
            <v>15</v>
          </cell>
          <cell r="L283">
            <v>0</v>
          </cell>
          <cell r="M283">
            <v>269.50710565771732</v>
          </cell>
          <cell r="N283" t="str">
            <v>Hlz-Npe</v>
          </cell>
          <cell r="O283" t="str">
            <v>Reg-Reg</v>
          </cell>
          <cell r="P283">
            <v>0</v>
          </cell>
          <cell r="Q283">
            <v>1</v>
          </cell>
          <cell r="R283" t="str">
            <v>Hlz-Npe</v>
          </cell>
          <cell r="T283">
            <v>0</v>
          </cell>
          <cell r="V283" t="e">
            <v>#N/A</v>
          </cell>
          <cell r="W283">
            <v>0</v>
          </cell>
        </row>
        <row r="284">
          <cell r="A284" t="str">
            <v>nzHNnzNS</v>
          </cell>
          <cell r="B284" t="str">
            <v>nzHN</v>
          </cell>
          <cell r="C284" t="str">
            <v>nzNS</v>
          </cell>
          <cell r="D284" t="str">
            <v>Reg</v>
          </cell>
          <cell r="E284" t="str">
            <v>Dom</v>
          </cell>
          <cell r="G284">
            <v>227</v>
          </cell>
          <cell r="H284">
            <v>197</v>
          </cell>
          <cell r="I284">
            <v>0</v>
          </cell>
          <cell r="J284">
            <v>15</v>
          </cell>
          <cell r="K284">
            <v>15</v>
          </cell>
          <cell r="L284">
            <v>0</v>
          </cell>
          <cell r="M284">
            <v>344.33170054469281</v>
          </cell>
          <cell r="N284" t="str">
            <v>Hlz-Nsn</v>
          </cell>
          <cell r="O284" t="str">
            <v>Reg-Reg</v>
          </cell>
          <cell r="P284">
            <v>0</v>
          </cell>
          <cell r="Q284">
            <v>1</v>
          </cell>
          <cell r="R284" t="str">
            <v>Hlz-Nsn</v>
          </cell>
          <cell r="T284">
            <v>0</v>
          </cell>
          <cell r="V284" t="e">
            <v>#N/A</v>
          </cell>
          <cell r="W284">
            <v>0</v>
          </cell>
        </row>
        <row r="285">
          <cell r="A285" t="str">
            <v>nzHNnzOH</v>
          </cell>
          <cell r="B285" t="str">
            <v>nzHN</v>
          </cell>
          <cell r="C285" t="str">
            <v>nzOH</v>
          </cell>
          <cell r="D285" t="str">
            <v>Mil</v>
          </cell>
          <cell r="E285" t="str">
            <v>Dom</v>
          </cell>
          <cell r="G285">
            <v>139</v>
          </cell>
          <cell r="H285">
            <v>99</v>
          </cell>
          <cell r="I285">
            <v>0</v>
          </cell>
          <cell r="J285">
            <v>15</v>
          </cell>
          <cell r="K285">
            <v>25</v>
          </cell>
          <cell r="L285">
            <v>0</v>
          </cell>
          <cell r="M285">
            <v>276.43530888799285</v>
          </cell>
          <cell r="N285" t="str">
            <v>Hlz-Oha</v>
          </cell>
          <cell r="O285" t="str">
            <v>Reg-Reg</v>
          </cell>
          <cell r="P285">
            <v>0</v>
          </cell>
          <cell r="Q285">
            <v>1</v>
          </cell>
          <cell r="R285" t="str">
            <v>Hlz-Oha</v>
          </cell>
          <cell r="S285" t="str">
            <v>add 10aug07</v>
          </cell>
          <cell r="T285">
            <v>0</v>
          </cell>
          <cell r="V285" t="e">
            <v>#N/A</v>
          </cell>
          <cell r="W285">
            <v>0</v>
          </cell>
        </row>
        <row r="286">
          <cell r="A286" t="str">
            <v>nzHNnzPM</v>
          </cell>
          <cell r="B286" t="str">
            <v>nzHN</v>
          </cell>
          <cell r="C286" t="str">
            <v>nzPM</v>
          </cell>
          <cell r="D286" t="str">
            <v>Reg</v>
          </cell>
          <cell r="E286" t="str">
            <v>Dom</v>
          </cell>
          <cell r="G286">
            <v>147</v>
          </cell>
          <cell r="H286">
            <v>117</v>
          </cell>
          <cell r="I286">
            <v>0</v>
          </cell>
          <cell r="J286">
            <v>15</v>
          </cell>
          <cell r="K286">
            <v>15</v>
          </cell>
          <cell r="L286">
            <v>0</v>
          </cell>
          <cell r="M286">
            <v>288.9060747024887</v>
          </cell>
          <cell r="N286" t="str">
            <v>Hlz-Pmr</v>
          </cell>
          <cell r="O286" t="str">
            <v>Reg-Reg</v>
          </cell>
          <cell r="P286">
            <v>0</v>
          </cell>
          <cell r="Q286">
            <v>1</v>
          </cell>
          <cell r="R286" t="str">
            <v>Hlz-Pmr</v>
          </cell>
          <cell r="T286">
            <v>0</v>
          </cell>
          <cell r="V286" t="e">
            <v>#N/A</v>
          </cell>
          <cell r="W286">
            <v>0</v>
          </cell>
        </row>
        <row r="287">
          <cell r="A287" t="str">
            <v>nzHNnzRO</v>
          </cell>
          <cell r="B287" t="str">
            <v>nzHN</v>
          </cell>
          <cell r="C287" t="str">
            <v>nzRO</v>
          </cell>
          <cell r="D287" t="str">
            <v>Reg</v>
          </cell>
          <cell r="E287" t="str">
            <v>Dom</v>
          </cell>
          <cell r="G287">
            <v>48</v>
          </cell>
          <cell r="H287">
            <v>18</v>
          </cell>
          <cell r="I287">
            <v>0</v>
          </cell>
          <cell r="J287">
            <v>15</v>
          </cell>
          <cell r="K287">
            <v>15</v>
          </cell>
          <cell r="L287">
            <v>0</v>
          </cell>
          <cell r="M287">
            <v>220.31686272276119</v>
          </cell>
          <cell r="N287" t="str">
            <v>Hlz-Rot</v>
          </cell>
          <cell r="O287" t="str">
            <v>Reg-Reg</v>
          </cell>
          <cell r="P287">
            <v>0</v>
          </cell>
          <cell r="Q287">
            <v>1</v>
          </cell>
          <cell r="R287" t="str">
            <v>Hlz-Rot</v>
          </cell>
          <cell r="T287">
            <v>0</v>
          </cell>
          <cell r="V287" t="e">
            <v>#N/A</v>
          </cell>
          <cell r="W287">
            <v>0</v>
          </cell>
        </row>
        <row r="288">
          <cell r="A288" t="str">
            <v>nzHNnzTG</v>
          </cell>
          <cell r="B288" t="str">
            <v>nzHN</v>
          </cell>
          <cell r="C288" t="str">
            <v>nzTG</v>
          </cell>
          <cell r="D288" t="str">
            <v>Reg</v>
          </cell>
          <cell r="E288" t="str">
            <v>Dom</v>
          </cell>
          <cell r="G288">
            <v>42</v>
          </cell>
          <cell r="H288">
            <v>17</v>
          </cell>
          <cell r="I288">
            <v>0</v>
          </cell>
          <cell r="J288">
            <v>15</v>
          </cell>
          <cell r="K288">
            <v>10</v>
          </cell>
          <cell r="L288">
            <v>0</v>
          </cell>
          <cell r="M288">
            <v>219.62404239973364</v>
          </cell>
          <cell r="N288" t="str">
            <v>Hlz-Trg</v>
          </cell>
          <cell r="O288" t="str">
            <v>Reg-Reg</v>
          </cell>
          <cell r="P288">
            <v>0</v>
          </cell>
          <cell r="Q288">
            <v>1</v>
          </cell>
          <cell r="R288" t="str">
            <v>Hlz-Trg</v>
          </cell>
          <cell r="T288">
            <v>0</v>
          </cell>
          <cell r="V288" t="e">
            <v>#N/A</v>
          </cell>
          <cell r="W288">
            <v>0</v>
          </cell>
        </row>
        <row r="289">
          <cell r="A289" t="str">
            <v>nzHNnzWK</v>
          </cell>
          <cell r="B289" t="str">
            <v>nzHN</v>
          </cell>
          <cell r="C289" t="str">
            <v>nzWK</v>
          </cell>
          <cell r="D289" t="str">
            <v>Reg</v>
          </cell>
          <cell r="E289" t="str">
            <v>Dom</v>
          </cell>
          <cell r="G289">
            <v>74</v>
          </cell>
          <cell r="H289">
            <v>49</v>
          </cell>
          <cell r="I289">
            <v>0</v>
          </cell>
          <cell r="J289">
            <v>15</v>
          </cell>
          <cell r="K289">
            <v>10</v>
          </cell>
          <cell r="L289">
            <v>0</v>
          </cell>
          <cell r="M289">
            <v>241.79429273661526</v>
          </cell>
          <cell r="N289" t="str">
            <v>Hlz-Whk</v>
          </cell>
          <cell r="O289" t="str">
            <v>Reg-Reg</v>
          </cell>
          <cell r="P289">
            <v>0</v>
          </cell>
          <cell r="Q289">
            <v>1</v>
          </cell>
          <cell r="R289" t="str">
            <v>Hlz-Whk</v>
          </cell>
          <cell r="T289">
            <v>0</v>
          </cell>
          <cell r="V289" t="e">
            <v>#N/A</v>
          </cell>
          <cell r="W289">
            <v>0</v>
          </cell>
        </row>
        <row r="290">
          <cell r="A290" t="str">
            <v>nzHNnzWN</v>
          </cell>
          <cell r="B290" t="str">
            <v>nzHN</v>
          </cell>
          <cell r="C290" t="str">
            <v>nzWN</v>
          </cell>
          <cell r="D290" t="str">
            <v>Reg</v>
          </cell>
          <cell r="E290" t="str">
            <v>Dom</v>
          </cell>
          <cell r="G290">
            <v>208</v>
          </cell>
          <cell r="H290">
            <v>168</v>
          </cell>
          <cell r="I290">
            <v>0</v>
          </cell>
          <cell r="J290">
            <v>15</v>
          </cell>
          <cell r="K290">
            <v>25</v>
          </cell>
          <cell r="L290">
            <v>0</v>
          </cell>
          <cell r="M290">
            <v>324.23991117689383</v>
          </cell>
          <cell r="N290" t="str">
            <v>Hlz-Wlg</v>
          </cell>
          <cell r="O290" t="str">
            <v>Reg-Mtr</v>
          </cell>
          <cell r="P290">
            <v>0</v>
          </cell>
          <cell r="Q290">
            <v>1</v>
          </cell>
          <cell r="R290" t="str">
            <v>Hlz-Wlg</v>
          </cell>
          <cell r="T290">
            <v>0</v>
          </cell>
          <cell r="V290" t="e">
            <v>#N/A</v>
          </cell>
          <cell r="W290">
            <v>0</v>
          </cell>
        </row>
        <row r="291">
          <cell r="A291" t="str">
            <v>nzHNnzWU</v>
          </cell>
          <cell r="B291" t="str">
            <v>nzHN</v>
          </cell>
          <cell r="C291" t="str">
            <v>nzWU</v>
          </cell>
          <cell r="D291" t="str">
            <v>Reg</v>
          </cell>
          <cell r="E291" t="str">
            <v>Dom</v>
          </cell>
          <cell r="G291">
            <v>126</v>
          </cell>
          <cell r="H291">
            <v>101</v>
          </cell>
          <cell r="I291">
            <v>0</v>
          </cell>
          <cell r="J291">
            <v>15</v>
          </cell>
          <cell r="K291">
            <v>10</v>
          </cell>
          <cell r="L291">
            <v>0</v>
          </cell>
          <cell r="M291">
            <v>277.82094953404794</v>
          </cell>
          <cell r="N291" t="str">
            <v>Hlz-Wag</v>
          </cell>
          <cell r="O291" t="str">
            <v>Reg-Reg</v>
          </cell>
          <cell r="P291">
            <v>0</v>
          </cell>
          <cell r="Q291">
            <v>1</v>
          </cell>
          <cell r="R291" t="str">
            <v>Hlz-Wag</v>
          </cell>
          <cell r="T291">
            <v>0</v>
          </cell>
          <cell r="V291" t="e">
            <v>#N/A</v>
          </cell>
          <cell r="W291">
            <v>0</v>
          </cell>
        </row>
        <row r="292">
          <cell r="A292" t="str">
            <v>nzHNybBN</v>
          </cell>
          <cell r="B292" t="str">
            <v>nzHN</v>
          </cell>
          <cell r="C292" t="str">
            <v>ybBN</v>
          </cell>
          <cell r="D292" t="str">
            <v>Mtr</v>
          </cell>
          <cell r="E292" t="str">
            <v>Int</v>
          </cell>
          <cell r="F292" t="str">
            <v>Y</v>
          </cell>
          <cell r="G292">
            <v>667</v>
          </cell>
          <cell r="H292">
            <v>150</v>
          </cell>
          <cell r="I292">
            <v>502</v>
          </cell>
          <cell r="J292">
            <v>15</v>
          </cell>
          <cell r="K292">
            <v>0</v>
          </cell>
          <cell r="L292">
            <v>0</v>
          </cell>
          <cell r="M292">
            <v>156.09241877810723</v>
          </cell>
          <cell r="N292" t="str">
            <v>Hlz-Bne</v>
          </cell>
          <cell r="O292" t="str">
            <v>Tasman</v>
          </cell>
          <cell r="P292">
            <v>0</v>
          </cell>
          <cell r="Q292">
            <v>1</v>
          </cell>
          <cell r="R292" t="str">
            <v>Bne-Hlz</v>
          </cell>
          <cell r="T292">
            <v>502</v>
          </cell>
          <cell r="V292" t="e">
            <v>#N/A</v>
          </cell>
          <cell r="W292">
            <v>502</v>
          </cell>
        </row>
        <row r="293">
          <cell r="A293" t="str">
            <v>nzHNybCG</v>
          </cell>
          <cell r="B293" t="str">
            <v>nzHN</v>
          </cell>
          <cell r="C293" t="str">
            <v>ybCG</v>
          </cell>
          <cell r="D293" t="str">
            <v>Mtr</v>
          </cell>
          <cell r="E293" t="str">
            <v>Int</v>
          </cell>
          <cell r="F293" t="str">
            <v>Y</v>
          </cell>
          <cell r="G293">
            <v>667</v>
          </cell>
          <cell r="H293">
            <v>150</v>
          </cell>
          <cell r="I293">
            <v>502</v>
          </cell>
          <cell r="J293">
            <v>15</v>
          </cell>
          <cell r="K293">
            <v>0</v>
          </cell>
          <cell r="L293">
            <v>0</v>
          </cell>
          <cell r="M293">
            <v>156.09241877810723</v>
          </cell>
          <cell r="N293" t="str">
            <v>Hlz-Ool</v>
          </cell>
          <cell r="O293" t="str">
            <v>Tasman</v>
          </cell>
          <cell r="P293">
            <v>0</v>
          </cell>
          <cell r="Q293">
            <v>1</v>
          </cell>
          <cell r="R293" t="str">
            <v>Hlz-Ool</v>
          </cell>
          <cell r="T293">
            <v>502</v>
          </cell>
          <cell r="V293" t="e">
            <v>#N/A</v>
          </cell>
          <cell r="W293">
            <v>502</v>
          </cell>
        </row>
        <row r="294">
          <cell r="A294" t="str">
            <v>nzHNymML</v>
          </cell>
          <cell r="B294" t="str">
            <v>nzHN</v>
          </cell>
          <cell r="C294" t="str">
            <v>ymML</v>
          </cell>
          <cell r="D294" t="str">
            <v>Mtr</v>
          </cell>
          <cell r="E294" t="str">
            <v>Int</v>
          </cell>
          <cell r="F294" t="str">
            <v>Y</v>
          </cell>
          <cell r="G294">
            <v>580</v>
          </cell>
          <cell r="H294">
            <v>150</v>
          </cell>
          <cell r="I294">
            <v>415</v>
          </cell>
          <cell r="J294">
            <v>15</v>
          </cell>
          <cell r="K294">
            <v>0</v>
          </cell>
          <cell r="L294">
            <v>0</v>
          </cell>
          <cell r="M294">
            <v>147.05111356259766</v>
          </cell>
          <cell r="N294" t="str">
            <v>Hlz-Mel</v>
          </cell>
          <cell r="O294" t="str">
            <v>Tasman</v>
          </cell>
          <cell r="P294">
            <v>0</v>
          </cell>
          <cell r="Q294">
            <v>1</v>
          </cell>
          <cell r="R294" t="str">
            <v>Hlz-Mel</v>
          </cell>
          <cell r="T294">
            <v>415</v>
          </cell>
          <cell r="V294" t="e">
            <v>#N/A</v>
          </cell>
          <cell r="W294">
            <v>415</v>
          </cell>
        </row>
        <row r="295">
          <cell r="A295" t="str">
            <v>nzHNysSY</v>
          </cell>
          <cell r="B295" t="str">
            <v>nzHN</v>
          </cell>
          <cell r="C295" t="str">
            <v>ysSY</v>
          </cell>
          <cell r="D295" t="str">
            <v>Mtr</v>
          </cell>
          <cell r="E295" t="str">
            <v>Int</v>
          </cell>
          <cell r="F295" t="str">
            <v>Y</v>
          </cell>
          <cell r="G295">
            <v>598</v>
          </cell>
          <cell r="H295">
            <v>150</v>
          </cell>
          <cell r="I295">
            <v>433</v>
          </cell>
          <cell r="J295">
            <v>15</v>
          </cell>
          <cell r="K295">
            <v>0</v>
          </cell>
          <cell r="L295">
            <v>0</v>
          </cell>
          <cell r="M295">
            <v>148.92172843477204</v>
          </cell>
          <cell r="N295" t="str">
            <v>Hlz-Syd</v>
          </cell>
          <cell r="O295" t="str">
            <v>Tasman</v>
          </cell>
          <cell r="P295">
            <v>0</v>
          </cell>
          <cell r="Q295">
            <v>1</v>
          </cell>
          <cell r="R295" t="str">
            <v>Hlz-Syd</v>
          </cell>
          <cell r="T295">
            <v>433</v>
          </cell>
          <cell r="V295" t="e">
            <v>#N/A</v>
          </cell>
          <cell r="W295">
            <v>433</v>
          </cell>
        </row>
        <row r="296">
          <cell r="A296" t="str">
            <v>nzHSnzWN</v>
          </cell>
          <cell r="B296" t="str">
            <v>nzHS</v>
          </cell>
          <cell r="C296" t="str">
            <v>nzWN</v>
          </cell>
          <cell r="D296" t="str">
            <v>Reg</v>
          </cell>
          <cell r="E296" t="str">
            <v>Dom</v>
          </cell>
          <cell r="G296">
            <v>134</v>
          </cell>
          <cell r="H296">
            <v>109</v>
          </cell>
          <cell r="I296">
            <v>0</v>
          </cell>
          <cell r="J296">
            <v>0</v>
          </cell>
          <cell r="K296">
            <v>25</v>
          </cell>
          <cell r="L296">
            <v>0</v>
          </cell>
          <cell r="M296">
            <v>283.36351211826832</v>
          </cell>
          <cell r="N296" t="str">
            <v>Hst-Wlg</v>
          </cell>
          <cell r="O296" t="str">
            <v>Reg-Mtr</v>
          </cell>
          <cell r="P296">
            <v>0</v>
          </cell>
          <cell r="Q296">
            <v>1</v>
          </cell>
          <cell r="R296" t="str">
            <v>Hst-Wlg</v>
          </cell>
          <cell r="T296">
            <v>0</v>
          </cell>
          <cell r="V296" t="e">
            <v>#N/A</v>
          </cell>
          <cell r="W296">
            <v>0</v>
          </cell>
        </row>
        <row r="297">
          <cell r="A297" t="str">
            <v>nzIRnzCH</v>
          </cell>
          <cell r="B297" t="str">
            <v>nzIR</v>
          </cell>
          <cell r="C297" t="str">
            <v>nzCH</v>
          </cell>
          <cell r="D297" t="str">
            <v>Oce</v>
          </cell>
          <cell r="E297" t="str">
            <v>Int</v>
          </cell>
          <cell r="F297" t="str">
            <v>Y</v>
          </cell>
          <cell r="G297">
            <v>990</v>
          </cell>
          <cell r="H297">
            <v>150</v>
          </cell>
          <cell r="I297">
            <v>815</v>
          </cell>
          <cell r="J297">
            <v>0</v>
          </cell>
          <cell r="K297">
            <v>25</v>
          </cell>
          <cell r="L297">
            <v>0</v>
          </cell>
          <cell r="M297">
            <v>396.46642985251594</v>
          </cell>
          <cell r="N297" t="str">
            <v>Ice-Chc</v>
          </cell>
          <cell r="O297" t="str">
            <v>Pacific</v>
          </cell>
          <cell r="P297">
            <v>0</v>
          </cell>
          <cell r="Q297">
            <v>1</v>
          </cell>
          <cell r="R297" t="str">
            <v>Chc-Ice</v>
          </cell>
          <cell r="T297">
            <v>815</v>
          </cell>
          <cell r="V297" t="e">
            <v>#N/A</v>
          </cell>
          <cell r="W297">
            <v>815</v>
          </cell>
        </row>
        <row r="298">
          <cell r="A298" t="str">
            <v>nzKKnzAA</v>
          </cell>
          <cell r="B298" t="str">
            <v>nzKK</v>
          </cell>
          <cell r="C298" t="str">
            <v>nzAA</v>
          </cell>
          <cell r="D298" t="str">
            <v>Reg</v>
          </cell>
          <cell r="E298" t="str">
            <v>Dom</v>
          </cell>
          <cell r="G298">
            <v>112</v>
          </cell>
          <cell r="H298">
            <v>77</v>
          </cell>
          <cell r="I298">
            <v>0</v>
          </cell>
          <cell r="J298">
            <v>10</v>
          </cell>
          <cell r="K298">
            <v>25</v>
          </cell>
          <cell r="L298">
            <v>0</v>
          </cell>
          <cell r="M298">
            <v>261.1932617813867</v>
          </cell>
          <cell r="N298" t="str">
            <v>Kke-Akl</v>
          </cell>
          <cell r="O298" t="str">
            <v>Reg-Mtr</v>
          </cell>
          <cell r="P298">
            <v>0</v>
          </cell>
          <cell r="Q298">
            <v>1</v>
          </cell>
          <cell r="R298" t="str">
            <v>Akl-Kke</v>
          </cell>
          <cell r="T298">
            <v>0</v>
          </cell>
          <cell r="V298" t="e">
            <v>#N/A</v>
          </cell>
          <cell r="W298">
            <v>0</v>
          </cell>
        </row>
        <row r="299">
          <cell r="A299" t="str">
            <v>nzKKnzKT</v>
          </cell>
          <cell r="B299" t="str">
            <v>nzKK</v>
          </cell>
          <cell r="C299" t="str">
            <v>nzKT</v>
          </cell>
          <cell r="D299" t="str">
            <v>Reg</v>
          </cell>
          <cell r="E299" t="str">
            <v>Dom</v>
          </cell>
          <cell r="G299">
            <v>32</v>
          </cell>
          <cell r="H299">
            <v>12</v>
          </cell>
          <cell r="I299">
            <v>0</v>
          </cell>
          <cell r="J299">
            <v>10</v>
          </cell>
          <cell r="K299">
            <v>10</v>
          </cell>
          <cell r="L299">
            <v>0</v>
          </cell>
          <cell r="M299">
            <v>216.15994078459588</v>
          </cell>
          <cell r="N299" t="str">
            <v>Kke-Kat</v>
          </cell>
          <cell r="O299" t="str">
            <v>Reg-Reg</v>
          </cell>
          <cell r="P299">
            <v>0</v>
          </cell>
          <cell r="Q299">
            <v>1</v>
          </cell>
          <cell r="R299" t="str">
            <v>Kat-Kke</v>
          </cell>
          <cell r="T299">
            <v>0</v>
          </cell>
          <cell r="V299" t="e">
            <v>#N/A</v>
          </cell>
          <cell r="W299">
            <v>0</v>
          </cell>
        </row>
        <row r="300">
          <cell r="A300" t="str">
            <v>nzKTnzAA</v>
          </cell>
          <cell r="B300" t="str">
            <v>nzKT</v>
          </cell>
          <cell r="C300" t="str">
            <v>nzAA</v>
          </cell>
          <cell r="D300" t="str">
            <v>Reg</v>
          </cell>
          <cell r="E300" t="str">
            <v>Dom</v>
          </cell>
          <cell r="G300">
            <v>137</v>
          </cell>
          <cell r="H300">
            <v>102</v>
          </cell>
          <cell r="I300">
            <v>0</v>
          </cell>
          <cell r="J300">
            <v>10</v>
          </cell>
          <cell r="K300">
            <v>25</v>
          </cell>
          <cell r="L300">
            <v>0</v>
          </cell>
          <cell r="M300">
            <v>278.51376985707549</v>
          </cell>
          <cell r="N300" t="str">
            <v>Kat-Akl</v>
          </cell>
          <cell r="O300" t="str">
            <v>Reg-Mtr</v>
          </cell>
          <cell r="P300">
            <v>0</v>
          </cell>
          <cell r="Q300">
            <v>1</v>
          </cell>
          <cell r="R300" t="str">
            <v>Akl-Kat</v>
          </cell>
          <cell r="T300">
            <v>0</v>
          </cell>
          <cell r="V300" t="e">
            <v>#N/A</v>
          </cell>
          <cell r="W300">
            <v>0</v>
          </cell>
        </row>
        <row r="301">
          <cell r="A301" t="str">
            <v>nzKTnzKK</v>
          </cell>
          <cell r="B301" t="str">
            <v>nzKT</v>
          </cell>
          <cell r="C301" t="str">
            <v>nzKK</v>
          </cell>
          <cell r="D301" t="str">
            <v>Reg</v>
          </cell>
          <cell r="E301" t="str">
            <v>Dom</v>
          </cell>
          <cell r="G301">
            <v>32</v>
          </cell>
          <cell r="H301">
            <v>12</v>
          </cell>
          <cell r="I301">
            <v>0</v>
          </cell>
          <cell r="J301">
            <v>10</v>
          </cell>
          <cell r="K301">
            <v>10</v>
          </cell>
          <cell r="L301">
            <v>0</v>
          </cell>
          <cell r="M301">
            <v>216.15994078459588</v>
          </cell>
          <cell r="N301" t="str">
            <v>Kat-Kke</v>
          </cell>
          <cell r="O301" t="str">
            <v>Reg-Reg</v>
          </cell>
          <cell r="P301">
            <v>0</v>
          </cell>
          <cell r="Q301">
            <v>1</v>
          </cell>
          <cell r="R301" t="str">
            <v>Kat-Kke</v>
          </cell>
          <cell r="T301">
            <v>0</v>
          </cell>
          <cell r="V301" t="e">
            <v>#N/A</v>
          </cell>
          <cell r="W301">
            <v>0</v>
          </cell>
        </row>
        <row r="302">
          <cell r="A302" t="str">
            <v>nzMCnzCH</v>
          </cell>
          <cell r="B302" t="str">
            <v>nzMC</v>
          </cell>
          <cell r="C302" t="str">
            <v>nzCH</v>
          </cell>
          <cell r="D302" t="str">
            <v>Reg</v>
          </cell>
          <cell r="E302" t="str">
            <v>Dom</v>
          </cell>
          <cell r="G302">
            <v>105</v>
          </cell>
          <cell r="H302">
            <v>80</v>
          </cell>
          <cell r="I302">
            <v>0</v>
          </cell>
          <cell r="J302">
            <v>0</v>
          </cell>
          <cell r="K302">
            <v>25</v>
          </cell>
          <cell r="L302">
            <v>0</v>
          </cell>
          <cell r="M302">
            <v>263.27172275046934</v>
          </cell>
          <cell r="N302" t="str">
            <v>Mon-Chc</v>
          </cell>
          <cell r="O302" t="str">
            <v>Reg-Mtr</v>
          </cell>
          <cell r="P302">
            <v>0</v>
          </cell>
          <cell r="Q302">
            <v>1</v>
          </cell>
          <cell r="R302" t="str">
            <v>Chc-Mon</v>
          </cell>
          <cell r="T302">
            <v>0</v>
          </cell>
          <cell r="V302" t="e">
            <v>#N/A</v>
          </cell>
          <cell r="W302">
            <v>0</v>
          </cell>
        </row>
        <row r="303">
          <cell r="A303" t="str">
            <v>nzMCnzMO</v>
          </cell>
          <cell r="B303" t="str">
            <v>nzMC</v>
          </cell>
          <cell r="C303" t="str">
            <v>nzMO</v>
          </cell>
          <cell r="D303" t="str">
            <v>Reg</v>
          </cell>
          <cell r="E303" t="str">
            <v>Dom</v>
          </cell>
          <cell r="G303">
            <v>149</v>
          </cell>
          <cell r="H303">
            <v>149</v>
          </cell>
          <cell r="I303">
            <v>0</v>
          </cell>
          <cell r="J303">
            <v>0</v>
          </cell>
          <cell r="K303">
            <v>0</v>
          </cell>
          <cell r="L303">
            <v>0</v>
          </cell>
          <cell r="M303">
            <v>311.07632503937032</v>
          </cell>
          <cell r="N303" t="str">
            <v>Mon-Man</v>
          </cell>
          <cell r="O303" t="str">
            <v>Reg-Reg</v>
          </cell>
          <cell r="P303">
            <v>0</v>
          </cell>
          <cell r="Q303">
            <v>1</v>
          </cell>
          <cell r="R303" t="str">
            <v>Man-Mon</v>
          </cell>
          <cell r="T303">
            <v>0</v>
          </cell>
          <cell r="V303" t="e">
            <v>#N/A</v>
          </cell>
          <cell r="W303">
            <v>0</v>
          </cell>
        </row>
        <row r="304">
          <cell r="A304" t="str">
            <v>nzMCnzQN</v>
          </cell>
          <cell r="B304" t="str">
            <v>nzMC</v>
          </cell>
          <cell r="C304" t="str">
            <v>nzQN</v>
          </cell>
          <cell r="D304" t="str">
            <v>Reg</v>
          </cell>
          <cell r="E304" t="str">
            <v>Dom</v>
          </cell>
          <cell r="G304">
            <v>95</v>
          </cell>
          <cell r="H304">
            <v>80</v>
          </cell>
          <cell r="I304">
            <v>0</v>
          </cell>
          <cell r="J304">
            <v>0</v>
          </cell>
          <cell r="K304">
            <v>15</v>
          </cell>
          <cell r="L304">
            <v>0</v>
          </cell>
          <cell r="M304">
            <v>263.27172275046934</v>
          </cell>
          <cell r="N304" t="str">
            <v>Mon-Zqn</v>
          </cell>
          <cell r="O304" t="str">
            <v>Reg-Reg</v>
          </cell>
          <cell r="P304">
            <v>0</v>
          </cell>
          <cell r="Q304">
            <v>1</v>
          </cell>
          <cell r="R304" t="str">
            <v>Mon-Zqn</v>
          </cell>
          <cell r="T304">
            <v>0</v>
          </cell>
          <cell r="V304" t="e">
            <v>#N/A</v>
          </cell>
          <cell r="W304">
            <v>0</v>
          </cell>
        </row>
        <row r="305">
          <cell r="A305" t="str">
            <v>nzMCnzRO</v>
          </cell>
          <cell r="B305" t="str">
            <v>nzMC</v>
          </cell>
          <cell r="C305" t="str">
            <v>nzRO</v>
          </cell>
          <cell r="D305" t="str">
            <v>Reg</v>
          </cell>
          <cell r="E305" t="str">
            <v>Dom</v>
          </cell>
          <cell r="G305">
            <v>438</v>
          </cell>
          <cell r="H305">
            <v>423</v>
          </cell>
          <cell r="I305">
            <v>0</v>
          </cell>
          <cell r="J305">
            <v>0</v>
          </cell>
          <cell r="K305">
            <v>15</v>
          </cell>
          <cell r="L305">
            <v>0</v>
          </cell>
          <cell r="M305">
            <v>500.90909354891926</v>
          </cell>
          <cell r="N305" t="str">
            <v>Mon-Rot</v>
          </cell>
          <cell r="O305" t="str">
            <v>Reg-Reg</v>
          </cell>
          <cell r="P305">
            <v>0</v>
          </cell>
          <cell r="Q305">
            <v>1</v>
          </cell>
          <cell r="R305" t="str">
            <v>Mon-Rot</v>
          </cell>
          <cell r="T305">
            <v>0</v>
          </cell>
          <cell r="V305" t="e">
            <v>#N/A</v>
          </cell>
          <cell r="W305">
            <v>0</v>
          </cell>
        </row>
        <row r="306">
          <cell r="A306" t="str">
            <v>nzMKnzWN</v>
          </cell>
          <cell r="B306" t="str">
            <v>nzMK</v>
          </cell>
          <cell r="C306" t="str">
            <v>nzWN</v>
          </cell>
          <cell r="D306" t="str">
            <v>Reg</v>
          </cell>
          <cell r="E306" t="str">
            <v>Dom</v>
          </cell>
          <cell r="G306">
            <v>82</v>
          </cell>
          <cell r="H306">
            <v>57</v>
          </cell>
          <cell r="I306">
            <v>0</v>
          </cell>
          <cell r="J306">
            <v>0</v>
          </cell>
          <cell r="K306">
            <v>25</v>
          </cell>
          <cell r="L306">
            <v>0</v>
          </cell>
          <cell r="M306">
            <v>247.33685532083567</v>
          </cell>
          <cell r="N306" t="str">
            <v>Mzp-Wlg</v>
          </cell>
          <cell r="O306" t="str">
            <v>Reg-Reg</v>
          </cell>
          <cell r="P306">
            <v>0</v>
          </cell>
          <cell r="Q306">
            <v>1</v>
          </cell>
          <cell r="R306" t="str">
            <v>Mzp-Wlg</v>
          </cell>
          <cell r="T306">
            <v>0</v>
          </cell>
          <cell r="V306" t="e">
            <v>#N/A</v>
          </cell>
          <cell r="W306">
            <v>0</v>
          </cell>
        </row>
        <row r="307">
          <cell r="A307" t="str">
            <v>nzMOnzQN</v>
          </cell>
          <cell r="B307" t="str">
            <v>nzMO</v>
          </cell>
          <cell r="C307" t="str">
            <v>nzQN</v>
          </cell>
          <cell r="D307" t="str">
            <v>Reg</v>
          </cell>
          <cell r="E307" t="str">
            <v>Dom</v>
          </cell>
          <cell r="G307">
            <v>55</v>
          </cell>
          <cell r="H307">
            <v>40</v>
          </cell>
          <cell r="I307">
            <v>0</v>
          </cell>
          <cell r="J307">
            <v>0</v>
          </cell>
          <cell r="K307">
            <v>15</v>
          </cell>
          <cell r="L307">
            <v>0</v>
          </cell>
          <cell r="M307">
            <v>235.55890982936728</v>
          </cell>
          <cell r="N307" t="str">
            <v>Man-Zqn</v>
          </cell>
          <cell r="O307" t="str">
            <v>Reg-Mtr</v>
          </cell>
          <cell r="P307">
            <v>0</v>
          </cell>
          <cell r="Q307">
            <v>1</v>
          </cell>
          <cell r="R307" t="str">
            <v>Man-Zqn</v>
          </cell>
          <cell r="T307">
            <v>0</v>
          </cell>
          <cell r="V307" t="e">
            <v>#N/A</v>
          </cell>
          <cell r="W307">
            <v>0</v>
          </cell>
        </row>
        <row r="308">
          <cell r="A308" t="str">
            <v>nzMSnzAA</v>
          </cell>
          <cell r="B308" t="str">
            <v>nzMS</v>
          </cell>
          <cell r="C308" t="str">
            <v>nzAA</v>
          </cell>
          <cell r="D308" t="str">
            <v>Reg</v>
          </cell>
          <cell r="E308" t="str">
            <v>Dom</v>
          </cell>
          <cell r="G308">
            <v>240</v>
          </cell>
          <cell r="H308">
            <v>205</v>
          </cell>
          <cell r="I308">
            <v>0</v>
          </cell>
          <cell r="J308">
            <v>10</v>
          </cell>
          <cell r="K308">
            <v>25</v>
          </cell>
          <cell r="L308">
            <v>0</v>
          </cell>
          <cell r="M308">
            <v>349.87426312891319</v>
          </cell>
          <cell r="N308" t="str">
            <v>Mro-Akl</v>
          </cell>
          <cell r="O308" t="str">
            <v>Mtr-Reg</v>
          </cell>
          <cell r="P308">
            <v>0</v>
          </cell>
          <cell r="Q308">
            <v>1</v>
          </cell>
          <cell r="R308" t="str">
            <v>Akl-Mro</v>
          </cell>
          <cell r="S308" t="str">
            <v>add 16mar08</v>
          </cell>
          <cell r="T308">
            <v>0</v>
          </cell>
          <cell r="V308" t="e">
            <v>#N/A</v>
          </cell>
          <cell r="W308">
            <v>0</v>
          </cell>
        </row>
        <row r="309">
          <cell r="A309" t="str">
            <v>nzNPnzAA</v>
          </cell>
          <cell r="B309" t="str">
            <v>nzNP</v>
          </cell>
          <cell r="C309" t="str">
            <v>nzAA</v>
          </cell>
          <cell r="D309" t="str">
            <v>Reg</v>
          </cell>
          <cell r="E309" t="str">
            <v>Dom</v>
          </cell>
          <cell r="G309">
            <v>123</v>
          </cell>
          <cell r="H309">
            <v>83</v>
          </cell>
          <cell r="I309">
            <v>0</v>
          </cell>
          <cell r="J309">
            <v>15</v>
          </cell>
          <cell r="K309">
            <v>25</v>
          </cell>
          <cell r="L309">
            <v>0</v>
          </cell>
          <cell r="M309">
            <v>265.35018371955198</v>
          </cell>
          <cell r="N309" t="str">
            <v>Npl-Akl</v>
          </cell>
          <cell r="O309" t="str">
            <v>Reg-Mtr</v>
          </cell>
          <cell r="P309">
            <v>0</v>
          </cell>
          <cell r="Q309">
            <v>1</v>
          </cell>
          <cell r="R309" t="str">
            <v>Akl-Npl</v>
          </cell>
          <cell r="T309">
            <v>0</v>
          </cell>
          <cell r="V309" t="e">
            <v>#N/A</v>
          </cell>
          <cell r="W309">
            <v>0</v>
          </cell>
        </row>
        <row r="310">
          <cell r="A310" t="str">
            <v>nzNPnzCH</v>
          </cell>
          <cell r="B310" t="str">
            <v>nzNP</v>
          </cell>
          <cell r="C310" t="str">
            <v>nzCH</v>
          </cell>
          <cell r="D310" t="str">
            <v>Reg</v>
          </cell>
          <cell r="E310" t="str">
            <v>Dom</v>
          </cell>
          <cell r="G310">
            <v>277</v>
          </cell>
          <cell r="H310">
            <v>237</v>
          </cell>
          <cell r="I310">
            <v>0</v>
          </cell>
          <cell r="J310">
            <v>15</v>
          </cell>
          <cell r="K310">
            <v>25</v>
          </cell>
          <cell r="L310">
            <v>0</v>
          </cell>
          <cell r="M310">
            <v>372.04451346579486</v>
          </cell>
          <cell r="N310" t="str">
            <v>Npl-Chc</v>
          </cell>
          <cell r="O310" t="str">
            <v>Reg-Mtr</v>
          </cell>
          <cell r="P310">
            <v>0</v>
          </cell>
          <cell r="Q310">
            <v>1</v>
          </cell>
          <cell r="R310" t="str">
            <v>Chc-Npl</v>
          </cell>
          <cell r="T310">
            <v>0</v>
          </cell>
          <cell r="V310" t="e">
            <v>#N/A</v>
          </cell>
          <cell r="W310">
            <v>0</v>
          </cell>
        </row>
        <row r="311">
          <cell r="A311" t="str">
            <v>nzNPnzHN</v>
          </cell>
          <cell r="B311" t="str">
            <v>nzNP</v>
          </cell>
          <cell r="C311" t="str">
            <v>nzHN</v>
          </cell>
          <cell r="D311" t="str">
            <v>Reg</v>
          </cell>
          <cell r="E311" t="str">
            <v>Dom</v>
          </cell>
          <cell r="G311">
            <v>87</v>
          </cell>
          <cell r="H311">
            <v>57</v>
          </cell>
          <cell r="I311">
            <v>0</v>
          </cell>
          <cell r="J311">
            <v>15</v>
          </cell>
          <cell r="K311">
            <v>15</v>
          </cell>
          <cell r="L311">
            <v>0</v>
          </cell>
          <cell r="M311">
            <v>247.33685532083567</v>
          </cell>
          <cell r="N311" t="str">
            <v>Npl-Hlz</v>
          </cell>
          <cell r="O311" t="str">
            <v>Reg-Reg</v>
          </cell>
          <cell r="P311">
            <v>0</v>
          </cell>
          <cell r="Q311">
            <v>1</v>
          </cell>
          <cell r="R311" t="str">
            <v>Hlz-Npl</v>
          </cell>
          <cell r="T311">
            <v>0</v>
          </cell>
          <cell r="V311" t="e">
            <v>#N/A</v>
          </cell>
          <cell r="W311">
            <v>0</v>
          </cell>
        </row>
        <row r="312">
          <cell r="A312" t="str">
            <v>nzNPnzNR</v>
          </cell>
          <cell r="B312" t="str">
            <v>nzNP</v>
          </cell>
          <cell r="C312" t="str">
            <v>nzNR</v>
          </cell>
          <cell r="D312" t="str">
            <v>Reg</v>
          </cell>
          <cell r="E312" t="str">
            <v>Dom</v>
          </cell>
          <cell r="G312">
            <v>127</v>
          </cell>
          <cell r="H312">
            <v>97</v>
          </cell>
          <cell r="I312">
            <v>0</v>
          </cell>
          <cell r="J312">
            <v>15</v>
          </cell>
          <cell r="K312">
            <v>15</v>
          </cell>
          <cell r="L312">
            <v>0</v>
          </cell>
          <cell r="M312">
            <v>275.0496682419377</v>
          </cell>
          <cell r="N312" t="str">
            <v>Npl-Npe</v>
          </cell>
          <cell r="O312" t="str">
            <v>Reg-Reg</v>
          </cell>
          <cell r="P312">
            <v>0</v>
          </cell>
          <cell r="Q312">
            <v>1</v>
          </cell>
          <cell r="R312" t="str">
            <v>Npe-Npl</v>
          </cell>
          <cell r="T312">
            <v>0</v>
          </cell>
          <cell r="V312" t="e">
            <v>#N/A</v>
          </cell>
          <cell r="W312">
            <v>0</v>
          </cell>
        </row>
        <row r="313">
          <cell r="A313" t="str">
            <v>nzNPnzNS</v>
          </cell>
          <cell r="B313" t="str">
            <v>nzNP</v>
          </cell>
          <cell r="C313" t="str">
            <v>nzNS</v>
          </cell>
          <cell r="D313" t="str">
            <v>Reg</v>
          </cell>
          <cell r="E313" t="str">
            <v>Dom</v>
          </cell>
          <cell r="G313">
            <v>143</v>
          </cell>
          <cell r="H313">
            <v>113</v>
          </cell>
          <cell r="I313">
            <v>0</v>
          </cell>
          <cell r="J313">
            <v>15</v>
          </cell>
          <cell r="K313">
            <v>15</v>
          </cell>
          <cell r="L313">
            <v>0</v>
          </cell>
          <cell r="M313">
            <v>286.13479341037851</v>
          </cell>
          <cell r="N313" t="str">
            <v>Npl-Nsn</v>
          </cell>
          <cell r="O313" t="str">
            <v>Reg-Reg</v>
          </cell>
          <cell r="P313">
            <v>0</v>
          </cell>
          <cell r="Q313">
            <v>1</v>
          </cell>
          <cell r="R313" t="str">
            <v>Npl-Nsn</v>
          </cell>
          <cell r="T313">
            <v>0</v>
          </cell>
          <cell r="V313" t="e">
            <v>#N/A</v>
          </cell>
          <cell r="W313">
            <v>0</v>
          </cell>
        </row>
        <row r="314">
          <cell r="A314" t="str">
            <v>nzNPnzOH</v>
          </cell>
          <cell r="B314" t="str">
            <v>nzNP</v>
          </cell>
          <cell r="C314" t="str">
            <v>nzOH</v>
          </cell>
          <cell r="D314" t="str">
            <v>Mil</v>
          </cell>
          <cell r="E314" t="str">
            <v>Dom</v>
          </cell>
          <cell r="G314">
            <v>90</v>
          </cell>
          <cell r="H314">
            <v>50</v>
          </cell>
          <cell r="I314">
            <v>0</v>
          </cell>
          <cell r="J314">
            <v>15</v>
          </cell>
          <cell r="K314">
            <v>25</v>
          </cell>
          <cell r="L314">
            <v>0</v>
          </cell>
          <cell r="M314">
            <v>242.48711305964281</v>
          </cell>
          <cell r="N314" t="str">
            <v>Npl-Oha</v>
          </cell>
          <cell r="O314" t="str">
            <v>Reg-Reg</v>
          </cell>
          <cell r="P314">
            <v>0</v>
          </cell>
          <cell r="Q314">
            <v>1</v>
          </cell>
          <cell r="R314" t="str">
            <v>Npl-Oha</v>
          </cell>
          <cell r="S314" t="str">
            <v>add 10aug07</v>
          </cell>
          <cell r="T314">
            <v>0</v>
          </cell>
          <cell r="V314" t="e">
            <v>#N/A</v>
          </cell>
          <cell r="W314">
            <v>0</v>
          </cell>
        </row>
        <row r="315">
          <cell r="A315" t="str">
            <v>nzNPnzPM</v>
          </cell>
          <cell r="B315" t="str">
            <v>nzNP</v>
          </cell>
          <cell r="C315" t="str">
            <v>nzPM</v>
          </cell>
          <cell r="D315" t="str">
            <v>Reg</v>
          </cell>
          <cell r="E315" t="str">
            <v>Dom</v>
          </cell>
          <cell r="G315">
            <v>102</v>
          </cell>
          <cell r="H315">
            <v>72</v>
          </cell>
          <cell r="I315">
            <v>0</v>
          </cell>
          <cell r="J315">
            <v>15</v>
          </cell>
          <cell r="K315">
            <v>15</v>
          </cell>
          <cell r="L315">
            <v>0</v>
          </cell>
          <cell r="M315">
            <v>257.72916016624896</v>
          </cell>
          <cell r="N315" t="str">
            <v>Npl-Pmr</v>
          </cell>
          <cell r="O315" t="str">
            <v>Reg-Reg</v>
          </cell>
          <cell r="P315">
            <v>0</v>
          </cell>
          <cell r="Q315">
            <v>1</v>
          </cell>
          <cell r="R315" t="str">
            <v>Npl-Pmr</v>
          </cell>
          <cell r="T315">
            <v>0</v>
          </cell>
          <cell r="V315" t="e">
            <v>#N/A</v>
          </cell>
          <cell r="W315">
            <v>0</v>
          </cell>
        </row>
        <row r="316">
          <cell r="A316" t="str">
            <v>nzNPnzPP</v>
          </cell>
          <cell r="B316" t="str">
            <v>nzNP</v>
          </cell>
          <cell r="C316" t="str">
            <v>nzPP</v>
          </cell>
          <cell r="D316" t="str">
            <v>reg</v>
          </cell>
          <cell r="E316" t="str">
            <v>Dom</v>
          </cell>
          <cell r="G316">
            <v>119</v>
          </cell>
          <cell r="H316">
            <v>94</v>
          </cell>
          <cell r="I316">
            <v>0</v>
          </cell>
          <cell r="J316">
            <v>15</v>
          </cell>
          <cell r="K316">
            <v>10</v>
          </cell>
          <cell r="L316">
            <v>0</v>
          </cell>
          <cell r="M316">
            <v>272.97120727285505</v>
          </cell>
          <cell r="N316" t="str">
            <v>Npl-Ppq</v>
          </cell>
          <cell r="O316" t="str">
            <v>Reg-Reg</v>
          </cell>
          <cell r="P316">
            <v>0</v>
          </cell>
          <cell r="Q316">
            <v>1</v>
          </cell>
          <cell r="R316" t="str">
            <v>Npl-Ppq</v>
          </cell>
          <cell r="T316">
            <v>0</v>
          </cell>
          <cell r="V316" t="e">
            <v>#N/A</v>
          </cell>
          <cell r="W316">
            <v>0</v>
          </cell>
        </row>
        <row r="317">
          <cell r="A317" t="str">
            <v>nzNPnzWN</v>
          </cell>
          <cell r="B317" t="str">
            <v>nzNP</v>
          </cell>
          <cell r="C317" t="str">
            <v>nzWN</v>
          </cell>
          <cell r="D317" t="str">
            <v>Reg</v>
          </cell>
          <cell r="E317" t="str">
            <v>Dom</v>
          </cell>
          <cell r="G317">
            <v>141</v>
          </cell>
          <cell r="H317">
            <v>101</v>
          </cell>
          <cell r="I317">
            <v>0</v>
          </cell>
          <cell r="J317">
            <v>15</v>
          </cell>
          <cell r="K317">
            <v>25</v>
          </cell>
          <cell r="L317">
            <v>0</v>
          </cell>
          <cell r="M317">
            <v>277.82094953404794</v>
          </cell>
          <cell r="N317" t="str">
            <v>Npl-Wlg</v>
          </cell>
          <cell r="O317" t="str">
            <v>Reg-Mtr</v>
          </cell>
          <cell r="P317">
            <v>0</v>
          </cell>
          <cell r="Q317">
            <v>1</v>
          </cell>
          <cell r="R317" t="str">
            <v>Npl-Wlg</v>
          </cell>
          <cell r="T317">
            <v>0</v>
          </cell>
          <cell r="V317" t="e">
            <v>#N/A</v>
          </cell>
          <cell r="W317">
            <v>0</v>
          </cell>
        </row>
        <row r="318">
          <cell r="A318" t="str">
            <v>nzNPnzWU</v>
          </cell>
          <cell r="B318" t="str">
            <v>nzNP</v>
          </cell>
          <cell r="C318" t="str">
            <v>nzWU</v>
          </cell>
          <cell r="D318" t="str">
            <v>Reg</v>
          </cell>
          <cell r="E318" t="str">
            <v>Dom</v>
          </cell>
          <cell r="G318">
            <v>69</v>
          </cell>
          <cell r="H318">
            <v>44</v>
          </cell>
          <cell r="I318">
            <v>0</v>
          </cell>
          <cell r="J318">
            <v>15</v>
          </cell>
          <cell r="K318">
            <v>10</v>
          </cell>
          <cell r="L318">
            <v>0</v>
          </cell>
          <cell r="M318">
            <v>238.3301911214775</v>
          </cell>
          <cell r="N318" t="str">
            <v>Npl-Wag</v>
          </cell>
          <cell r="O318" t="str">
            <v>Reg-Reg</v>
          </cell>
          <cell r="P318">
            <v>0</v>
          </cell>
          <cell r="Q318">
            <v>1</v>
          </cell>
          <cell r="R318" t="str">
            <v>Npl-Wag</v>
          </cell>
          <cell r="T318">
            <v>0</v>
          </cell>
          <cell r="V318" t="e">
            <v>#N/A</v>
          </cell>
          <cell r="W318">
            <v>0</v>
          </cell>
        </row>
        <row r="319">
          <cell r="A319" t="str">
            <v>nzNRnzAA</v>
          </cell>
          <cell r="B319" t="str">
            <v>nzNR</v>
          </cell>
          <cell r="C319" t="str">
            <v>nzAA</v>
          </cell>
          <cell r="D319" t="str">
            <v>Reg</v>
          </cell>
          <cell r="E319" t="str">
            <v>Dom</v>
          </cell>
          <cell r="G319">
            <v>176</v>
          </cell>
          <cell r="H319">
            <v>136</v>
          </cell>
          <cell r="I319">
            <v>0</v>
          </cell>
          <cell r="J319">
            <v>15</v>
          </cell>
          <cell r="K319">
            <v>25</v>
          </cell>
          <cell r="L319">
            <v>0</v>
          </cell>
          <cell r="M319">
            <v>302.0696608400122</v>
          </cell>
          <cell r="N319" t="str">
            <v>Npe-Akl</v>
          </cell>
          <cell r="O319" t="str">
            <v>Reg-Mtr</v>
          </cell>
          <cell r="P319">
            <v>0</v>
          </cell>
          <cell r="Q319">
            <v>1</v>
          </cell>
          <cell r="R319" t="str">
            <v>Akl-Npe</v>
          </cell>
          <cell r="T319">
            <v>0</v>
          </cell>
          <cell r="V319" t="e">
            <v>#N/A</v>
          </cell>
          <cell r="W319">
            <v>0</v>
          </cell>
        </row>
        <row r="320">
          <cell r="A320" t="str">
            <v>nzNRnzCH</v>
          </cell>
          <cell r="B320" t="str">
            <v>nzNR</v>
          </cell>
          <cell r="C320" t="str">
            <v>nzCH</v>
          </cell>
          <cell r="D320" t="str">
            <v>Reg</v>
          </cell>
          <cell r="E320" t="str">
            <v>Dom</v>
          </cell>
          <cell r="G320">
            <v>309</v>
          </cell>
          <cell r="H320">
            <v>269</v>
          </cell>
          <cell r="I320">
            <v>0</v>
          </cell>
          <cell r="J320">
            <v>15</v>
          </cell>
          <cell r="K320">
            <v>25</v>
          </cell>
          <cell r="L320">
            <v>0</v>
          </cell>
          <cell r="M320">
            <v>394.21476380267643</v>
          </cell>
          <cell r="N320" t="str">
            <v>Npe-Chc</v>
          </cell>
          <cell r="O320" t="str">
            <v>Reg-Mtr</v>
          </cell>
          <cell r="P320">
            <v>0</v>
          </cell>
          <cell r="Q320">
            <v>1</v>
          </cell>
          <cell r="R320" t="str">
            <v>Chc-Npe</v>
          </cell>
          <cell r="T320">
            <v>0</v>
          </cell>
          <cell r="V320" t="e">
            <v>#N/A</v>
          </cell>
          <cell r="W320">
            <v>0</v>
          </cell>
        </row>
        <row r="321">
          <cell r="A321" t="str">
            <v>nzNRnzCI</v>
          </cell>
          <cell r="B321" t="str">
            <v>nzNR</v>
          </cell>
          <cell r="C321" t="str">
            <v>nzCI</v>
          </cell>
          <cell r="D321" t="str">
            <v>Reg</v>
          </cell>
          <cell r="E321" t="str">
            <v>Dom</v>
          </cell>
          <cell r="G321">
            <v>394</v>
          </cell>
          <cell r="H321">
            <v>150</v>
          </cell>
          <cell r="I321">
            <v>229</v>
          </cell>
          <cell r="J321">
            <v>15</v>
          </cell>
          <cell r="K321">
            <v>0</v>
          </cell>
          <cell r="L321">
            <v>0</v>
          </cell>
          <cell r="M321">
            <v>335.56752345839425</v>
          </cell>
          <cell r="N321" t="str">
            <v>Npe-Cht</v>
          </cell>
          <cell r="O321" t="str">
            <v>Pacific</v>
          </cell>
          <cell r="P321">
            <v>0</v>
          </cell>
          <cell r="Q321">
            <v>1</v>
          </cell>
          <cell r="R321" t="str">
            <v>Cht-Npe</v>
          </cell>
          <cell r="T321">
            <v>229</v>
          </cell>
          <cell r="V321" t="e">
            <v>#N/A</v>
          </cell>
          <cell r="W321">
            <v>229</v>
          </cell>
        </row>
        <row r="322">
          <cell r="A322" t="str">
            <v>nzNRnzGS</v>
          </cell>
          <cell r="B322" t="str">
            <v>nzNR</v>
          </cell>
          <cell r="C322" t="str">
            <v>nzGS</v>
          </cell>
          <cell r="D322" t="str">
            <v>Reg</v>
          </cell>
          <cell r="E322" t="str">
            <v>Dom</v>
          </cell>
          <cell r="G322">
            <v>70</v>
          </cell>
          <cell r="H322">
            <v>40</v>
          </cell>
          <cell r="I322">
            <v>0</v>
          </cell>
          <cell r="J322">
            <v>15</v>
          </cell>
          <cell r="K322">
            <v>15</v>
          </cell>
          <cell r="L322">
            <v>0</v>
          </cell>
          <cell r="M322">
            <v>235.55890982936728</v>
          </cell>
          <cell r="N322" t="str">
            <v>Npe-Gis</v>
          </cell>
          <cell r="O322" t="str">
            <v>Reg-Reg</v>
          </cell>
          <cell r="P322">
            <v>0</v>
          </cell>
          <cell r="Q322">
            <v>1</v>
          </cell>
          <cell r="R322" t="str">
            <v>Gis-Npe</v>
          </cell>
          <cell r="T322">
            <v>0</v>
          </cell>
          <cell r="V322" t="e">
            <v>#N/A</v>
          </cell>
          <cell r="W322">
            <v>0</v>
          </cell>
        </row>
        <row r="323">
          <cell r="A323" t="str">
            <v>nzNRnzHN</v>
          </cell>
          <cell r="B323" t="str">
            <v>nzNR</v>
          </cell>
          <cell r="C323" t="str">
            <v>nzHN</v>
          </cell>
          <cell r="D323" t="str">
            <v>Reg</v>
          </cell>
          <cell r="E323" t="str">
            <v>Dom</v>
          </cell>
          <cell r="G323">
            <v>119</v>
          </cell>
          <cell r="H323">
            <v>89</v>
          </cell>
          <cell r="I323">
            <v>0</v>
          </cell>
          <cell r="J323">
            <v>15</v>
          </cell>
          <cell r="K323">
            <v>15</v>
          </cell>
          <cell r="L323">
            <v>0</v>
          </cell>
          <cell r="M323">
            <v>269.50710565771732</v>
          </cell>
          <cell r="N323" t="str">
            <v>Npe-Hlz</v>
          </cell>
          <cell r="O323" t="str">
            <v>Reg-Reg</v>
          </cell>
          <cell r="P323">
            <v>0</v>
          </cell>
          <cell r="Q323">
            <v>1</v>
          </cell>
          <cell r="R323" t="str">
            <v>Hlz-Npe</v>
          </cell>
          <cell r="T323">
            <v>0</v>
          </cell>
          <cell r="V323" t="e">
            <v>#N/A</v>
          </cell>
          <cell r="W323">
            <v>0</v>
          </cell>
        </row>
        <row r="324">
          <cell r="A324" t="str">
            <v>nzNRnzNP</v>
          </cell>
          <cell r="B324" t="str">
            <v>nzNR</v>
          </cell>
          <cell r="C324" t="str">
            <v>nzNP</v>
          </cell>
          <cell r="D324" t="str">
            <v>Reg</v>
          </cell>
          <cell r="E324" t="str">
            <v>Dom</v>
          </cell>
          <cell r="G324">
            <v>127</v>
          </cell>
          <cell r="H324">
            <v>97</v>
          </cell>
          <cell r="I324">
            <v>0</v>
          </cell>
          <cell r="J324">
            <v>15</v>
          </cell>
          <cell r="K324">
            <v>15</v>
          </cell>
          <cell r="L324">
            <v>0</v>
          </cell>
          <cell r="M324">
            <v>275.0496682419377</v>
          </cell>
          <cell r="N324" t="str">
            <v>Npe-Npl</v>
          </cell>
          <cell r="O324" t="str">
            <v>Reg-Reg</v>
          </cell>
          <cell r="P324">
            <v>0</v>
          </cell>
          <cell r="Q324">
            <v>1</v>
          </cell>
          <cell r="R324" t="str">
            <v>Npe-Npl</v>
          </cell>
          <cell r="T324">
            <v>0</v>
          </cell>
          <cell r="V324" t="e">
            <v>#N/A</v>
          </cell>
          <cell r="W324">
            <v>0</v>
          </cell>
        </row>
        <row r="325">
          <cell r="A325" t="str">
            <v>nzNRnzNR</v>
          </cell>
          <cell r="B325" t="str">
            <v>nzNR</v>
          </cell>
          <cell r="C325" t="str">
            <v>nzNR</v>
          </cell>
          <cell r="D325" t="str">
            <v>Reg</v>
          </cell>
          <cell r="E325" t="str">
            <v>Dom</v>
          </cell>
          <cell r="G325">
            <v>30</v>
          </cell>
          <cell r="H325">
            <v>0</v>
          </cell>
          <cell r="I325">
            <v>0</v>
          </cell>
          <cell r="J325">
            <v>15</v>
          </cell>
          <cell r="K325">
            <v>15</v>
          </cell>
          <cell r="L325">
            <v>0</v>
          </cell>
          <cell r="M325">
            <v>207.84609690826525</v>
          </cell>
          <cell r="N325" t="str">
            <v>Npe-Npe</v>
          </cell>
          <cell r="O325" t="str">
            <v>Local</v>
          </cell>
          <cell r="P325">
            <v>0</v>
          </cell>
          <cell r="Q325">
            <v>1</v>
          </cell>
          <cell r="R325" t="str">
            <v>Npe-Npe</v>
          </cell>
          <cell r="S325" t="str">
            <v>Local Loop</v>
          </cell>
          <cell r="T325">
            <v>0</v>
          </cell>
          <cell r="V325" t="e">
            <v>#N/A</v>
          </cell>
          <cell r="W325">
            <v>0</v>
          </cell>
        </row>
        <row r="326">
          <cell r="A326" t="str">
            <v>nzNRnzNS</v>
          </cell>
          <cell r="B326" t="str">
            <v>nzNR</v>
          </cell>
          <cell r="C326" t="str">
            <v>nzNS</v>
          </cell>
          <cell r="D326" t="str">
            <v>Reg</v>
          </cell>
          <cell r="E326" t="str">
            <v>Dom</v>
          </cell>
          <cell r="G326">
            <v>199</v>
          </cell>
          <cell r="H326">
            <v>169</v>
          </cell>
          <cell r="I326">
            <v>0</v>
          </cell>
          <cell r="J326">
            <v>15</v>
          </cell>
          <cell r="K326">
            <v>15</v>
          </cell>
          <cell r="L326">
            <v>0</v>
          </cell>
          <cell r="M326">
            <v>324.93273149992137</v>
          </cell>
          <cell r="N326" t="str">
            <v>Npe-Nsn</v>
          </cell>
          <cell r="O326" t="str">
            <v>Reg-Reg</v>
          </cell>
          <cell r="P326">
            <v>0</v>
          </cell>
          <cell r="Q326">
            <v>1</v>
          </cell>
          <cell r="R326" t="str">
            <v>Npe-Nsn</v>
          </cell>
          <cell r="T326">
            <v>0</v>
          </cell>
          <cell r="V326" t="e">
            <v>#N/A</v>
          </cell>
          <cell r="W326">
            <v>0</v>
          </cell>
        </row>
        <row r="327">
          <cell r="A327" t="str">
            <v>nzNRnzOH</v>
          </cell>
          <cell r="B327" t="str">
            <v>nzNR</v>
          </cell>
          <cell r="C327" t="str">
            <v>nzOH</v>
          </cell>
          <cell r="D327" t="str">
            <v>Mil</v>
          </cell>
          <cell r="E327" t="str">
            <v>Dom</v>
          </cell>
          <cell r="G327">
            <v>81</v>
          </cell>
          <cell r="H327">
            <v>41</v>
          </cell>
          <cell r="I327">
            <v>0</v>
          </cell>
          <cell r="J327">
            <v>15</v>
          </cell>
          <cell r="K327">
            <v>25</v>
          </cell>
          <cell r="L327">
            <v>0</v>
          </cell>
          <cell r="M327">
            <v>236.25173015239483</v>
          </cell>
          <cell r="N327" t="str">
            <v>Npe-Oha</v>
          </cell>
          <cell r="O327" t="str">
            <v>Reg-Reg</v>
          </cell>
          <cell r="P327">
            <v>0</v>
          </cell>
          <cell r="Q327">
            <v>1</v>
          </cell>
          <cell r="R327" t="str">
            <v>Npe-Oha</v>
          </cell>
          <cell r="S327" t="str">
            <v>add 10aug07</v>
          </cell>
          <cell r="T327">
            <v>0</v>
          </cell>
          <cell r="V327" t="e">
            <v>#N/A</v>
          </cell>
          <cell r="W327">
            <v>0</v>
          </cell>
        </row>
        <row r="328">
          <cell r="A328" t="str">
            <v>nzNRnzPM</v>
          </cell>
          <cell r="B328" t="str">
            <v>nzNR</v>
          </cell>
          <cell r="C328" t="str">
            <v>nzPM</v>
          </cell>
          <cell r="D328" t="str">
            <v>Reg</v>
          </cell>
          <cell r="E328" t="str">
            <v>Dom</v>
          </cell>
          <cell r="G328">
            <v>76</v>
          </cell>
          <cell r="H328">
            <v>46</v>
          </cell>
          <cell r="I328">
            <v>0</v>
          </cell>
          <cell r="J328">
            <v>15</v>
          </cell>
          <cell r="K328">
            <v>15</v>
          </cell>
          <cell r="L328">
            <v>0</v>
          </cell>
          <cell r="M328">
            <v>239.71583176753259</v>
          </cell>
          <cell r="N328" t="str">
            <v>Npe-Pmr</v>
          </cell>
          <cell r="O328" t="str">
            <v>Reg-Reg</v>
          </cell>
          <cell r="P328">
            <v>0</v>
          </cell>
          <cell r="Q328">
            <v>1</v>
          </cell>
          <cell r="R328" t="str">
            <v>Npe-Pmr</v>
          </cell>
          <cell r="T328">
            <v>0</v>
          </cell>
          <cell r="V328" t="e">
            <v>#N/A</v>
          </cell>
          <cell r="W328">
            <v>0</v>
          </cell>
        </row>
        <row r="329">
          <cell r="A329" t="str">
            <v>nzNRnzTG</v>
          </cell>
          <cell r="B329" t="str">
            <v>nzNR</v>
          </cell>
          <cell r="C329" t="str">
            <v>nzTG</v>
          </cell>
          <cell r="D329" t="str">
            <v>Reg</v>
          </cell>
          <cell r="E329" t="str">
            <v>Dom</v>
          </cell>
          <cell r="G329">
            <v>111</v>
          </cell>
          <cell r="H329">
            <v>86</v>
          </cell>
          <cell r="I329">
            <v>0</v>
          </cell>
          <cell r="J329">
            <v>15</v>
          </cell>
          <cell r="K329">
            <v>10</v>
          </cell>
          <cell r="L329">
            <v>0</v>
          </cell>
          <cell r="M329">
            <v>267.42864468863468</v>
          </cell>
          <cell r="N329" t="str">
            <v>Npe-Trg</v>
          </cell>
          <cell r="O329" t="str">
            <v>Reg-Reg</v>
          </cell>
          <cell r="P329">
            <v>0</v>
          </cell>
          <cell r="Q329">
            <v>1</v>
          </cell>
          <cell r="R329" t="str">
            <v>Npe-Trg</v>
          </cell>
          <cell r="T329">
            <v>0</v>
          </cell>
          <cell r="V329" t="e">
            <v>#N/A</v>
          </cell>
          <cell r="W329">
            <v>0</v>
          </cell>
        </row>
        <row r="330">
          <cell r="A330" t="str">
            <v>nzNRnzWN</v>
          </cell>
          <cell r="B330" t="str">
            <v>nzNR</v>
          </cell>
          <cell r="C330" t="str">
            <v>nzWN</v>
          </cell>
          <cell r="D330" t="str">
            <v>Reg</v>
          </cell>
          <cell r="E330" t="str">
            <v>Dom</v>
          </cell>
          <cell r="G330">
            <v>145</v>
          </cell>
          <cell r="H330">
            <v>105</v>
          </cell>
          <cell r="I330">
            <v>0</v>
          </cell>
          <cell r="J330">
            <v>15</v>
          </cell>
          <cell r="K330">
            <v>25</v>
          </cell>
          <cell r="L330">
            <v>0</v>
          </cell>
          <cell r="M330">
            <v>280.59223082615807</v>
          </cell>
          <cell r="N330" t="str">
            <v>Npe-Wlg</v>
          </cell>
          <cell r="O330" t="str">
            <v>Reg-Mtr</v>
          </cell>
          <cell r="P330">
            <v>0</v>
          </cell>
          <cell r="Q330">
            <v>1</v>
          </cell>
          <cell r="R330" t="str">
            <v>Npe-Wlg</v>
          </cell>
          <cell r="T330">
            <v>0</v>
          </cell>
          <cell r="V330" t="e">
            <v>#N/A</v>
          </cell>
          <cell r="W330">
            <v>0</v>
          </cell>
        </row>
        <row r="331">
          <cell r="A331" t="str">
            <v>nzNSnzAA</v>
          </cell>
          <cell r="B331" t="str">
            <v>nzNS</v>
          </cell>
          <cell r="C331" t="str">
            <v>nzAA</v>
          </cell>
          <cell r="D331" t="str">
            <v>Reg</v>
          </cell>
          <cell r="E331" t="str">
            <v>Dom</v>
          </cell>
          <cell r="G331">
            <v>266</v>
          </cell>
          <cell r="H331">
            <v>226</v>
          </cell>
          <cell r="I331">
            <v>0</v>
          </cell>
          <cell r="J331">
            <v>15</v>
          </cell>
          <cell r="K331">
            <v>25</v>
          </cell>
          <cell r="L331">
            <v>0</v>
          </cell>
          <cell r="M331">
            <v>364.42348991249179</v>
          </cell>
          <cell r="N331" t="str">
            <v>Nsn-Akl</v>
          </cell>
          <cell r="O331" t="str">
            <v>Reg-Mtr</v>
          </cell>
          <cell r="P331">
            <v>0</v>
          </cell>
          <cell r="Q331">
            <v>1</v>
          </cell>
          <cell r="R331" t="str">
            <v>Akl-Nsn</v>
          </cell>
          <cell r="T331">
            <v>0</v>
          </cell>
          <cell r="V331" t="e">
            <v>#N/A</v>
          </cell>
          <cell r="W331">
            <v>0</v>
          </cell>
        </row>
        <row r="332">
          <cell r="A332" t="str">
            <v>nzNSnzCH</v>
          </cell>
          <cell r="B332" t="str">
            <v>nzNS</v>
          </cell>
          <cell r="C332" t="str">
            <v>nzCH</v>
          </cell>
          <cell r="D332" t="str">
            <v>Reg</v>
          </cell>
          <cell r="E332" t="str">
            <v>Dom</v>
          </cell>
          <cell r="G332">
            <v>134</v>
          </cell>
          <cell r="H332">
            <v>94</v>
          </cell>
          <cell r="I332">
            <v>0</v>
          </cell>
          <cell r="J332">
            <v>15</v>
          </cell>
          <cell r="K332">
            <v>25</v>
          </cell>
          <cell r="L332">
            <v>0</v>
          </cell>
          <cell r="M332">
            <v>272.97120727285505</v>
          </cell>
          <cell r="N332" t="str">
            <v>Nsn-Chc</v>
          </cell>
          <cell r="O332" t="str">
            <v>Reg-Mtr</v>
          </cell>
          <cell r="P332">
            <v>0</v>
          </cell>
          <cell r="Q332">
            <v>1</v>
          </cell>
          <cell r="R332" t="str">
            <v>Chc-Nsn</v>
          </cell>
          <cell r="T332">
            <v>0</v>
          </cell>
          <cell r="V332" t="e">
            <v>#N/A</v>
          </cell>
          <cell r="W332">
            <v>0</v>
          </cell>
        </row>
        <row r="333">
          <cell r="A333" t="str">
            <v>nzNSnzDN</v>
          </cell>
          <cell r="B333" t="str">
            <v>nzNS</v>
          </cell>
          <cell r="C333" t="str">
            <v>nzDN</v>
          </cell>
          <cell r="D333" t="str">
            <v>Reg</v>
          </cell>
          <cell r="E333" t="str">
            <v>Dom</v>
          </cell>
          <cell r="G333">
            <v>306</v>
          </cell>
          <cell r="H333">
            <v>276</v>
          </cell>
          <cell r="I333">
            <v>0</v>
          </cell>
          <cell r="J333">
            <v>15</v>
          </cell>
          <cell r="K333">
            <v>15</v>
          </cell>
          <cell r="L333">
            <v>0</v>
          </cell>
          <cell r="M333">
            <v>399.06450606386937</v>
          </cell>
          <cell r="N333" t="str">
            <v>Nsn-Dud</v>
          </cell>
          <cell r="O333" t="str">
            <v>Reg-Reg</v>
          </cell>
          <cell r="P333">
            <v>0</v>
          </cell>
          <cell r="Q333">
            <v>1</v>
          </cell>
          <cell r="R333" t="str">
            <v>Dud-Nsn</v>
          </cell>
          <cell r="S333" t="str">
            <v>add 19dec03</v>
          </cell>
          <cell r="T333">
            <v>0</v>
          </cell>
          <cell r="V333" t="e">
            <v>#N/A</v>
          </cell>
          <cell r="W333">
            <v>0</v>
          </cell>
        </row>
        <row r="334">
          <cell r="A334" t="str">
            <v>nzNSnzGS</v>
          </cell>
          <cell r="B334" t="str">
            <v>nzNS</v>
          </cell>
          <cell r="C334" t="str">
            <v>nzGS</v>
          </cell>
          <cell r="D334" t="str">
            <v>Reg</v>
          </cell>
          <cell r="E334" t="str">
            <v>Dom</v>
          </cell>
          <cell r="G334">
            <v>268</v>
          </cell>
          <cell r="H334">
            <v>238</v>
          </cell>
          <cell r="I334">
            <v>0</v>
          </cell>
          <cell r="J334">
            <v>15</v>
          </cell>
          <cell r="K334">
            <v>15</v>
          </cell>
          <cell r="L334">
            <v>0</v>
          </cell>
          <cell r="M334">
            <v>372.73733378882241</v>
          </cell>
          <cell r="N334" t="str">
            <v>Nsn-Gis</v>
          </cell>
          <cell r="O334" t="str">
            <v>Reg-Reg</v>
          </cell>
          <cell r="P334">
            <v>0</v>
          </cell>
          <cell r="Q334">
            <v>1</v>
          </cell>
          <cell r="R334" t="str">
            <v>Gis-Nsn</v>
          </cell>
          <cell r="S334" t="str">
            <v>add 19dec03</v>
          </cell>
          <cell r="T334">
            <v>0</v>
          </cell>
          <cell r="V334" t="e">
            <v>#N/A</v>
          </cell>
          <cell r="W334">
            <v>0</v>
          </cell>
        </row>
        <row r="335">
          <cell r="A335" t="str">
            <v>nzNSnzHN</v>
          </cell>
          <cell r="B335" t="str">
            <v>nzNS</v>
          </cell>
          <cell r="C335" t="str">
            <v>nzHN</v>
          </cell>
          <cell r="D335" t="str">
            <v>Reg</v>
          </cell>
          <cell r="E335" t="str">
            <v>Dom</v>
          </cell>
          <cell r="G335">
            <v>227</v>
          </cell>
          <cell r="H335">
            <v>197</v>
          </cell>
          <cell r="I335">
            <v>0</v>
          </cell>
          <cell r="J335">
            <v>15</v>
          </cell>
          <cell r="K335">
            <v>15</v>
          </cell>
          <cell r="L335">
            <v>0</v>
          </cell>
          <cell r="M335">
            <v>344.33170054469281</v>
          </cell>
          <cell r="N335" t="str">
            <v>Nsn-Hlz</v>
          </cell>
          <cell r="O335" t="str">
            <v>Reg-Reg</v>
          </cell>
          <cell r="P335">
            <v>0</v>
          </cell>
          <cell r="Q335">
            <v>1</v>
          </cell>
          <cell r="R335" t="str">
            <v>Hlz-Nsn</v>
          </cell>
          <cell r="T335">
            <v>0</v>
          </cell>
          <cell r="V335" t="e">
            <v>#N/A</v>
          </cell>
          <cell r="W335">
            <v>0</v>
          </cell>
        </row>
        <row r="336">
          <cell r="A336" t="str">
            <v>nzNSnzNP</v>
          </cell>
          <cell r="B336" t="str">
            <v>nzNS</v>
          </cell>
          <cell r="C336" t="str">
            <v>nzNP</v>
          </cell>
          <cell r="D336" t="str">
            <v>Reg</v>
          </cell>
          <cell r="E336" t="str">
            <v>Dom</v>
          </cell>
          <cell r="G336">
            <v>143</v>
          </cell>
          <cell r="H336">
            <v>113</v>
          </cell>
          <cell r="I336">
            <v>0</v>
          </cell>
          <cell r="J336">
            <v>15</v>
          </cell>
          <cell r="K336">
            <v>15</v>
          </cell>
          <cell r="L336">
            <v>0</v>
          </cell>
          <cell r="M336">
            <v>286.13479341037851</v>
          </cell>
          <cell r="N336" t="str">
            <v>Nsn-Npl</v>
          </cell>
          <cell r="O336" t="str">
            <v>Reg-Reg</v>
          </cell>
          <cell r="P336">
            <v>0</v>
          </cell>
          <cell r="Q336">
            <v>1</v>
          </cell>
          <cell r="R336" t="str">
            <v>Npl-Nsn</v>
          </cell>
          <cell r="T336">
            <v>0</v>
          </cell>
          <cell r="V336" t="e">
            <v>#N/A</v>
          </cell>
          <cell r="W336">
            <v>0</v>
          </cell>
        </row>
        <row r="337">
          <cell r="A337" t="str">
            <v>nzNSnzNR</v>
          </cell>
          <cell r="B337" t="str">
            <v>nzNS</v>
          </cell>
          <cell r="C337" t="str">
            <v>nzNR</v>
          </cell>
          <cell r="D337" t="str">
            <v>Reg</v>
          </cell>
          <cell r="E337" t="str">
            <v>Dom</v>
          </cell>
          <cell r="G337">
            <v>199</v>
          </cell>
          <cell r="H337">
            <v>169</v>
          </cell>
          <cell r="I337">
            <v>0</v>
          </cell>
          <cell r="J337">
            <v>15</v>
          </cell>
          <cell r="K337">
            <v>15</v>
          </cell>
          <cell r="L337">
            <v>0</v>
          </cell>
          <cell r="M337">
            <v>324.93273149992137</v>
          </cell>
          <cell r="N337" t="str">
            <v>Nsn-Npe</v>
          </cell>
          <cell r="O337" t="str">
            <v>Reg-Reg</v>
          </cell>
          <cell r="P337">
            <v>0</v>
          </cell>
          <cell r="Q337">
            <v>1</v>
          </cell>
          <cell r="R337" t="str">
            <v>Npe-Nsn</v>
          </cell>
          <cell r="T337">
            <v>0</v>
          </cell>
          <cell r="V337" t="e">
            <v>#N/A</v>
          </cell>
          <cell r="W337">
            <v>0</v>
          </cell>
        </row>
        <row r="338">
          <cell r="A338" t="str">
            <v>nzNSnzNS</v>
          </cell>
          <cell r="B338" t="str">
            <v>nzNS</v>
          </cell>
          <cell r="C338" t="str">
            <v>nzNS</v>
          </cell>
          <cell r="D338" t="str">
            <v>Reg</v>
          </cell>
          <cell r="E338" t="str">
            <v>Dom</v>
          </cell>
          <cell r="G338">
            <v>30</v>
          </cell>
          <cell r="H338">
            <v>0</v>
          </cell>
          <cell r="I338">
            <v>0</v>
          </cell>
          <cell r="J338">
            <v>15</v>
          </cell>
          <cell r="K338">
            <v>15</v>
          </cell>
          <cell r="L338">
            <v>0</v>
          </cell>
          <cell r="M338">
            <v>207.84609690826525</v>
          </cell>
          <cell r="N338" t="str">
            <v>Nsn-Nsn</v>
          </cell>
          <cell r="O338" t="str">
            <v>Local</v>
          </cell>
          <cell r="P338">
            <v>0</v>
          </cell>
          <cell r="Q338">
            <v>1</v>
          </cell>
          <cell r="R338" t="str">
            <v>Nsn-Nsn</v>
          </cell>
          <cell r="S338" t="str">
            <v>Local Loop</v>
          </cell>
          <cell r="T338">
            <v>0</v>
          </cell>
          <cell r="V338" t="e">
            <v>#N/A</v>
          </cell>
          <cell r="W338">
            <v>0</v>
          </cell>
        </row>
        <row r="339">
          <cell r="A339" t="str">
            <v>nzNSnzOH</v>
          </cell>
          <cell r="B339" t="str">
            <v>nzNS</v>
          </cell>
          <cell r="C339" t="str">
            <v>nzOH</v>
          </cell>
          <cell r="D339" t="str">
            <v>Mil</v>
          </cell>
          <cell r="E339" t="str">
            <v>Dom</v>
          </cell>
          <cell r="G339">
            <v>117</v>
          </cell>
          <cell r="H339">
            <v>77</v>
          </cell>
          <cell r="I339">
            <v>0</v>
          </cell>
          <cell r="J339">
            <v>15</v>
          </cell>
          <cell r="K339">
            <v>25</v>
          </cell>
          <cell r="L339">
            <v>0</v>
          </cell>
          <cell r="M339">
            <v>261.1932617813867</v>
          </cell>
          <cell r="N339" t="str">
            <v>Nsn-Oha</v>
          </cell>
          <cell r="O339" t="str">
            <v>Reg-Reg</v>
          </cell>
          <cell r="P339">
            <v>0</v>
          </cell>
          <cell r="Q339">
            <v>1</v>
          </cell>
          <cell r="R339" t="str">
            <v>Nsn-Oha</v>
          </cell>
          <cell r="S339" t="str">
            <v>add 10aug07</v>
          </cell>
          <cell r="T339">
            <v>0</v>
          </cell>
          <cell r="V339" t="e">
            <v>#N/A</v>
          </cell>
          <cell r="W339">
            <v>0</v>
          </cell>
        </row>
        <row r="340">
          <cell r="A340" t="str">
            <v>nzNSnzPM</v>
          </cell>
          <cell r="B340" t="str">
            <v>nzNS</v>
          </cell>
          <cell r="C340" t="str">
            <v>nzPM</v>
          </cell>
          <cell r="D340" t="str">
            <v>Reg</v>
          </cell>
          <cell r="E340" t="str">
            <v>Dom</v>
          </cell>
          <cell r="G340">
            <v>123</v>
          </cell>
          <cell r="H340">
            <v>93</v>
          </cell>
          <cell r="I340">
            <v>0</v>
          </cell>
          <cell r="J340">
            <v>15</v>
          </cell>
          <cell r="K340">
            <v>15</v>
          </cell>
          <cell r="L340">
            <v>0</v>
          </cell>
          <cell r="M340">
            <v>272.27838694982751</v>
          </cell>
          <cell r="N340" t="str">
            <v>Nsn-Pmr</v>
          </cell>
          <cell r="O340" t="str">
            <v>Reg-Reg</v>
          </cell>
          <cell r="P340">
            <v>0</v>
          </cell>
          <cell r="Q340">
            <v>1</v>
          </cell>
          <cell r="R340" t="str">
            <v>Nsn-Pmr</v>
          </cell>
          <cell r="T340">
            <v>0</v>
          </cell>
          <cell r="V340" t="e">
            <v>#N/A</v>
          </cell>
          <cell r="W340">
            <v>0</v>
          </cell>
        </row>
        <row r="341">
          <cell r="A341" t="str">
            <v>nzNSnzQN</v>
          </cell>
          <cell r="B341" t="str">
            <v>nzNS</v>
          </cell>
          <cell r="C341" t="str">
            <v>nzQN</v>
          </cell>
          <cell r="D341" t="str">
            <v>Reg</v>
          </cell>
          <cell r="E341" t="str">
            <v>Dom</v>
          </cell>
          <cell r="G341">
            <v>296</v>
          </cell>
          <cell r="H341">
            <v>266</v>
          </cell>
          <cell r="I341">
            <v>0</v>
          </cell>
          <cell r="J341">
            <v>15</v>
          </cell>
          <cell r="K341">
            <v>15</v>
          </cell>
          <cell r="L341">
            <v>0</v>
          </cell>
          <cell r="M341">
            <v>392.13630283359385</v>
          </cell>
          <cell r="N341" t="str">
            <v>Nsn-Zqn</v>
          </cell>
          <cell r="O341" t="str">
            <v>Reg-Reg</v>
          </cell>
          <cell r="P341">
            <v>0</v>
          </cell>
          <cell r="Q341">
            <v>1</v>
          </cell>
          <cell r="R341" t="str">
            <v>Nsn-Zqn</v>
          </cell>
          <cell r="T341">
            <v>0</v>
          </cell>
          <cell r="V341" t="e">
            <v>#N/A</v>
          </cell>
          <cell r="W341">
            <v>0</v>
          </cell>
        </row>
        <row r="342">
          <cell r="A342" t="str">
            <v>nzNSnzRO</v>
          </cell>
          <cell r="B342" t="str">
            <v>nzNS</v>
          </cell>
          <cell r="C342" t="str">
            <v>nzRO</v>
          </cell>
          <cell r="D342" t="str">
            <v>Reg</v>
          </cell>
          <cell r="E342" t="str">
            <v>Dom</v>
          </cell>
          <cell r="G342">
            <v>238</v>
          </cell>
          <cell r="H342">
            <v>208</v>
          </cell>
          <cell r="I342">
            <v>0</v>
          </cell>
          <cell r="J342">
            <v>15</v>
          </cell>
          <cell r="K342">
            <v>15</v>
          </cell>
          <cell r="L342">
            <v>0</v>
          </cell>
          <cell r="M342">
            <v>351.95272409799588</v>
          </cell>
          <cell r="N342" t="str">
            <v>Nsn-Rot</v>
          </cell>
          <cell r="O342" t="str">
            <v>Reg-Reg</v>
          </cell>
          <cell r="P342">
            <v>0</v>
          </cell>
          <cell r="Q342">
            <v>1</v>
          </cell>
          <cell r="R342" t="str">
            <v>Nsn-Rot</v>
          </cell>
          <cell r="T342">
            <v>0</v>
          </cell>
          <cell r="V342" t="e">
            <v>#N/A</v>
          </cell>
          <cell r="W342">
            <v>0</v>
          </cell>
        </row>
        <row r="343">
          <cell r="A343" t="str">
            <v>nzNSnzWB</v>
          </cell>
          <cell r="B343" t="str">
            <v>nzNS</v>
          </cell>
          <cell r="C343" t="str">
            <v>nzWB</v>
          </cell>
          <cell r="D343" t="str">
            <v>Reg</v>
          </cell>
          <cell r="E343" t="str">
            <v>Dom</v>
          </cell>
          <cell r="G343">
            <v>31</v>
          </cell>
          <cell r="H343">
            <v>6</v>
          </cell>
          <cell r="I343">
            <v>0</v>
          </cell>
          <cell r="J343">
            <v>15</v>
          </cell>
          <cell r="K343">
            <v>10</v>
          </cell>
          <cell r="L343">
            <v>0</v>
          </cell>
          <cell r="M343">
            <v>212.00301884643056</v>
          </cell>
          <cell r="N343" t="str">
            <v>Nsn-Bhe</v>
          </cell>
          <cell r="O343" t="str">
            <v>Reg-Reg</v>
          </cell>
          <cell r="P343">
            <v>0</v>
          </cell>
          <cell r="Q343">
            <v>1</v>
          </cell>
          <cell r="R343" t="str">
            <v>Bhe-Nsn</v>
          </cell>
          <cell r="T343">
            <v>0</v>
          </cell>
          <cell r="V343" t="e">
            <v>#N/A</v>
          </cell>
          <cell r="W343">
            <v>0</v>
          </cell>
        </row>
        <row r="344">
          <cell r="A344" t="str">
            <v>nzNSnzWN</v>
          </cell>
          <cell r="B344" t="str">
            <v>nzNS</v>
          </cell>
          <cell r="C344" t="str">
            <v>nzWN</v>
          </cell>
          <cell r="D344" t="str">
            <v>Reg</v>
          </cell>
          <cell r="E344" t="str">
            <v>Dom</v>
          </cell>
          <cell r="G344">
            <v>71</v>
          </cell>
          <cell r="H344">
            <v>31</v>
          </cell>
          <cell r="I344">
            <v>0</v>
          </cell>
          <cell r="J344">
            <v>15</v>
          </cell>
          <cell r="K344">
            <v>25</v>
          </cell>
          <cell r="L344">
            <v>0</v>
          </cell>
          <cell r="M344">
            <v>229.32352692211933</v>
          </cell>
          <cell r="N344" t="str">
            <v>Nsn-Wlg</v>
          </cell>
          <cell r="O344" t="str">
            <v>Reg-Mtr</v>
          </cell>
          <cell r="P344">
            <v>0</v>
          </cell>
          <cell r="Q344">
            <v>1</v>
          </cell>
          <cell r="R344" t="str">
            <v>Nsn-Wlg</v>
          </cell>
          <cell r="T344">
            <v>0</v>
          </cell>
          <cell r="V344" t="e">
            <v>#N/A</v>
          </cell>
          <cell r="W344">
            <v>0</v>
          </cell>
        </row>
        <row r="345">
          <cell r="A345" t="str">
            <v>nzNSnzWU</v>
          </cell>
          <cell r="B345" t="str">
            <v>nzNS</v>
          </cell>
          <cell r="C345" t="str">
            <v>nzWU</v>
          </cell>
          <cell r="D345" t="str">
            <v>Reg</v>
          </cell>
          <cell r="E345" t="str">
            <v>Dom</v>
          </cell>
          <cell r="G345">
            <v>118</v>
          </cell>
          <cell r="H345">
            <v>93</v>
          </cell>
          <cell r="I345">
            <v>0</v>
          </cell>
          <cell r="J345">
            <v>15</v>
          </cell>
          <cell r="K345">
            <v>10</v>
          </cell>
          <cell r="L345">
            <v>0</v>
          </cell>
          <cell r="M345">
            <v>272.27838694982751</v>
          </cell>
          <cell r="N345" t="str">
            <v>Nsn-Wag</v>
          </cell>
          <cell r="O345" t="str">
            <v>Reg-Reg</v>
          </cell>
          <cell r="P345">
            <v>0</v>
          </cell>
          <cell r="Q345">
            <v>1</v>
          </cell>
          <cell r="R345" t="str">
            <v>Nsn-Wag</v>
          </cell>
          <cell r="T345">
            <v>0</v>
          </cell>
          <cell r="V345" t="e">
            <v>#N/A</v>
          </cell>
          <cell r="W345">
            <v>0</v>
          </cell>
        </row>
        <row r="346">
          <cell r="A346" t="str">
            <v>nzNVnzAA</v>
          </cell>
          <cell r="B346" t="str">
            <v>nzNV</v>
          </cell>
          <cell r="C346" t="str">
            <v>nzAA</v>
          </cell>
          <cell r="D346" t="str">
            <v>Reg</v>
          </cell>
          <cell r="E346" t="str">
            <v>Dom</v>
          </cell>
          <cell r="G346">
            <v>620</v>
          </cell>
          <cell r="H346">
            <v>580</v>
          </cell>
          <cell r="I346">
            <v>0</v>
          </cell>
          <cell r="J346">
            <v>15</v>
          </cell>
          <cell r="K346">
            <v>25</v>
          </cell>
          <cell r="L346">
            <v>0</v>
          </cell>
          <cell r="M346">
            <v>609.68188426424467</v>
          </cell>
          <cell r="N346" t="str">
            <v>Ivc-Akl</v>
          </cell>
          <cell r="O346" t="str">
            <v>Mtr-Reg</v>
          </cell>
          <cell r="P346">
            <v>0</v>
          </cell>
          <cell r="Q346">
            <v>1</v>
          </cell>
          <cell r="R346" t="str">
            <v>Akl-Ivc</v>
          </cell>
          <cell r="T346">
            <v>0</v>
          </cell>
          <cell r="V346" t="e">
            <v>#N/A</v>
          </cell>
          <cell r="W346">
            <v>0</v>
          </cell>
        </row>
        <row r="347">
          <cell r="A347" t="str">
            <v>nzNVnzCH</v>
          </cell>
          <cell r="B347" t="str">
            <v>nzNV</v>
          </cell>
          <cell r="C347" t="str">
            <v>nzCH</v>
          </cell>
          <cell r="D347" t="str">
            <v>Reg</v>
          </cell>
          <cell r="E347" t="str">
            <v>Dom</v>
          </cell>
          <cell r="G347">
            <v>249</v>
          </cell>
          <cell r="H347">
            <v>209</v>
          </cell>
          <cell r="I347">
            <v>0</v>
          </cell>
          <cell r="J347">
            <v>15</v>
          </cell>
          <cell r="K347">
            <v>25</v>
          </cell>
          <cell r="L347">
            <v>0</v>
          </cell>
          <cell r="M347">
            <v>352.64554442102343</v>
          </cell>
          <cell r="N347" t="str">
            <v>Ivc-Chc</v>
          </cell>
          <cell r="O347" t="str">
            <v>Reg-Mtr</v>
          </cell>
          <cell r="P347">
            <v>0</v>
          </cell>
          <cell r="Q347">
            <v>1</v>
          </cell>
          <cell r="R347" t="str">
            <v>Chc-Ivc</v>
          </cell>
          <cell r="T347">
            <v>0</v>
          </cell>
          <cell r="V347" t="e">
            <v>#N/A</v>
          </cell>
          <cell r="W347">
            <v>0</v>
          </cell>
        </row>
        <row r="348">
          <cell r="A348" t="str">
            <v>nzNVnzDN</v>
          </cell>
          <cell r="B348" t="str">
            <v>nzNV</v>
          </cell>
          <cell r="C348" t="str">
            <v>nzDN</v>
          </cell>
          <cell r="D348" t="str">
            <v>Reg</v>
          </cell>
          <cell r="E348" t="str">
            <v>Dom</v>
          </cell>
          <cell r="G348">
            <v>82</v>
          </cell>
          <cell r="H348">
            <v>52</v>
          </cell>
          <cell r="I348">
            <v>0</v>
          </cell>
          <cell r="J348">
            <v>15</v>
          </cell>
          <cell r="K348">
            <v>15</v>
          </cell>
          <cell r="L348">
            <v>0</v>
          </cell>
          <cell r="M348">
            <v>243.8727537056979</v>
          </cell>
          <cell r="N348" t="str">
            <v>Ivc-Dud</v>
          </cell>
          <cell r="O348" t="str">
            <v>Reg-Reg</v>
          </cell>
          <cell r="P348">
            <v>0</v>
          </cell>
          <cell r="Q348">
            <v>1</v>
          </cell>
          <cell r="R348" t="str">
            <v>Dud-Ivc</v>
          </cell>
          <cell r="T348">
            <v>0</v>
          </cell>
          <cell r="V348" t="e">
            <v>#N/A</v>
          </cell>
          <cell r="W348">
            <v>0</v>
          </cell>
        </row>
        <row r="349">
          <cell r="A349" t="str">
            <v>nzNVnzNV</v>
          </cell>
          <cell r="B349" t="str">
            <v>nzNV</v>
          </cell>
          <cell r="C349" t="str">
            <v>nzNV</v>
          </cell>
          <cell r="D349" t="str">
            <v>Reg</v>
          </cell>
          <cell r="E349" t="str">
            <v>Dom</v>
          </cell>
          <cell r="G349">
            <v>30</v>
          </cell>
          <cell r="H349">
            <v>0</v>
          </cell>
          <cell r="I349">
            <v>0</v>
          </cell>
          <cell r="J349">
            <v>15</v>
          </cell>
          <cell r="K349">
            <v>15</v>
          </cell>
          <cell r="L349">
            <v>0</v>
          </cell>
          <cell r="M349">
            <v>207.84609690826525</v>
          </cell>
          <cell r="N349" t="str">
            <v>Ivc-Ivc</v>
          </cell>
          <cell r="O349" t="str">
            <v>Local</v>
          </cell>
          <cell r="P349">
            <v>0</v>
          </cell>
          <cell r="Q349">
            <v>1</v>
          </cell>
          <cell r="R349" t="str">
            <v>Ivc-Ivc</v>
          </cell>
          <cell r="S349" t="str">
            <v>Local Loop</v>
          </cell>
          <cell r="T349">
            <v>0</v>
          </cell>
          <cell r="V349" t="e">
            <v>#N/A</v>
          </cell>
          <cell r="W349">
            <v>0</v>
          </cell>
        </row>
        <row r="350">
          <cell r="A350" t="str">
            <v>nzNVnzQN</v>
          </cell>
          <cell r="B350" t="str">
            <v>nzNV</v>
          </cell>
          <cell r="C350" t="str">
            <v>nzQN</v>
          </cell>
          <cell r="D350" t="str">
            <v>Reg</v>
          </cell>
          <cell r="E350" t="str">
            <v>Dom</v>
          </cell>
          <cell r="G350">
            <v>85</v>
          </cell>
          <cell r="H350">
            <v>55</v>
          </cell>
          <cell r="I350">
            <v>0</v>
          </cell>
          <cell r="J350">
            <v>15</v>
          </cell>
          <cell r="K350">
            <v>15</v>
          </cell>
          <cell r="L350">
            <v>0</v>
          </cell>
          <cell r="M350">
            <v>245.95121467478054</v>
          </cell>
          <cell r="N350" t="str">
            <v>Ivc-Zqn</v>
          </cell>
          <cell r="O350" t="str">
            <v>Reg-Reg</v>
          </cell>
          <cell r="P350">
            <v>0</v>
          </cell>
          <cell r="Q350">
            <v>1</v>
          </cell>
          <cell r="R350" t="str">
            <v>Ivc-Zqn</v>
          </cell>
          <cell r="T350">
            <v>0</v>
          </cell>
          <cell r="V350" t="e">
            <v>#N/A</v>
          </cell>
          <cell r="W350">
            <v>0</v>
          </cell>
        </row>
        <row r="351">
          <cell r="A351" t="str">
            <v>nzNVnzWN</v>
          </cell>
          <cell r="B351" t="str">
            <v>nzNV</v>
          </cell>
          <cell r="C351" t="str">
            <v>nzWN</v>
          </cell>
          <cell r="D351" t="str">
            <v>Reg</v>
          </cell>
          <cell r="E351" t="str">
            <v>Dom</v>
          </cell>
          <cell r="G351">
            <v>412</v>
          </cell>
          <cell r="H351">
            <v>372</v>
          </cell>
          <cell r="I351">
            <v>0</v>
          </cell>
          <cell r="J351">
            <v>15</v>
          </cell>
          <cell r="K351">
            <v>25</v>
          </cell>
          <cell r="L351">
            <v>0</v>
          </cell>
          <cell r="M351">
            <v>465.57525707451418</v>
          </cell>
          <cell r="N351" t="str">
            <v>Ivc-Wlg</v>
          </cell>
          <cell r="O351" t="str">
            <v>Reg-Mtr</v>
          </cell>
          <cell r="P351">
            <v>0</v>
          </cell>
          <cell r="Q351">
            <v>1</v>
          </cell>
          <cell r="R351" t="str">
            <v>Ivc-Wlg</v>
          </cell>
          <cell r="S351" t="str">
            <v>Add 3apr07</v>
          </cell>
          <cell r="T351">
            <v>0</v>
          </cell>
          <cell r="V351" t="e">
            <v>#N/A</v>
          </cell>
          <cell r="W351">
            <v>0</v>
          </cell>
        </row>
        <row r="352">
          <cell r="A352" t="str">
            <v>nzOHnzAA</v>
          </cell>
          <cell r="B352" t="str">
            <v>nzOH</v>
          </cell>
          <cell r="C352" t="str">
            <v>nzAA</v>
          </cell>
          <cell r="D352" t="str">
            <v>Mil</v>
          </cell>
          <cell r="E352" t="str">
            <v>Dom</v>
          </cell>
          <cell r="G352">
            <v>193</v>
          </cell>
          <cell r="H352">
            <v>143</v>
          </cell>
          <cell r="I352">
            <v>0</v>
          </cell>
          <cell r="J352">
            <v>25</v>
          </cell>
          <cell r="K352">
            <v>25</v>
          </cell>
          <cell r="L352">
            <v>0</v>
          </cell>
          <cell r="M352">
            <v>306.91940310120503</v>
          </cell>
          <cell r="N352" t="str">
            <v>Oha-Akl</v>
          </cell>
          <cell r="O352" t="str">
            <v>Reg-Mtr</v>
          </cell>
          <cell r="P352">
            <v>0</v>
          </cell>
          <cell r="Q352">
            <v>1</v>
          </cell>
          <cell r="R352" t="str">
            <v>Akl-Oha</v>
          </cell>
          <cell r="S352" t="str">
            <v>add 19dec03</v>
          </cell>
          <cell r="T352">
            <v>0</v>
          </cell>
          <cell r="V352" t="e">
            <v>#N/A</v>
          </cell>
          <cell r="W352">
            <v>0</v>
          </cell>
        </row>
        <row r="353">
          <cell r="A353" t="str">
            <v>nzOHnzCH</v>
          </cell>
          <cell r="B353" t="str">
            <v>nzOH</v>
          </cell>
          <cell r="C353" t="str">
            <v>nzCH</v>
          </cell>
          <cell r="D353" t="str">
            <v>Mil</v>
          </cell>
          <cell r="E353" t="str">
            <v>Dom</v>
          </cell>
          <cell r="G353">
            <v>233</v>
          </cell>
          <cell r="H353">
            <v>183</v>
          </cell>
          <cell r="I353">
            <v>0</v>
          </cell>
          <cell r="J353">
            <v>25</v>
          </cell>
          <cell r="K353">
            <v>25</v>
          </cell>
          <cell r="L353">
            <v>0</v>
          </cell>
          <cell r="M353">
            <v>334.63221602230709</v>
          </cell>
          <cell r="N353" t="str">
            <v>Oha-Chc</v>
          </cell>
          <cell r="O353" t="str">
            <v>Reg-Mtr</v>
          </cell>
          <cell r="P353">
            <v>0</v>
          </cell>
          <cell r="Q353">
            <v>1</v>
          </cell>
          <cell r="R353" t="str">
            <v>Chc-Oha</v>
          </cell>
          <cell r="S353" t="str">
            <v>add 10aug07</v>
          </cell>
          <cell r="T353">
            <v>0</v>
          </cell>
          <cell r="V353" t="e">
            <v>#N/A</v>
          </cell>
          <cell r="W353">
            <v>0</v>
          </cell>
        </row>
        <row r="354">
          <cell r="A354" t="str">
            <v>nzOHnzDN</v>
          </cell>
          <cell r="B354" t="str">
            <v>nzOH</v>
          </cell>
          <cell r="C354" t="str">
            <v>nzDN</v>
          </cell>
          <cell r="D354" t="str">
            <v>Mil</v>
          </cell>
          <cell r="E354" t="str">
            <v>Dom</v>
          </cell>
          <cell r="G354">
            <v>410</v>
          </cell>
          <cell r="H354">
            <v>370</v>
          </cell>
          <cell r="I354">
            <v>0</v>
          </cell>
          <cell r="J354">
            <v>25</v>
          </cell>
          <cell r="K354">
            <v>15</v>
          </cell>
          <cell r="L354">
            <v>0</v>
          </cell>
          <cell r="M354">
            <v>464.18961642845903</v>
          </cell>
          <cell r="N354" t="str">
            <v>Oha-Dud</v>
          </cell>
          <cell r="O354" t="str">
            <v>Reg-Reg</v>
          </cell>
          <cell r="P354">
            <v>0</v>
          </cell>
          <cell r="Q354">
            <v>1</v>
          </cell>
          <cell r="R354" t="str">
            <v>Dud-Oha</v>
          </cell>
          <cell r="S354" t="str">
            <v>add 10aug07</v>
          </cell>
          <cell r="T354">
            <v>0</v>
          </cell>
          <cell r="V354" t="e">
            <v>#N/A</v>
          </cell>
          <cell r="W354">
            <v>0</v>
          </cell>
        </row>
        <row r="355">
          <cell r="A355" t="str">
            <v>nzOHnzGS</v>
          </cell>
          <cell r="B355" t="str">
            <v>nzOH</v>
          </cell>
          <cell r="C355" t="str">
            <v>nzGS</v>
          </cell>
          <cell r="D355" t="str">
            <v>Mil</v>
          </cell>
          <cell r="E355" t="str">
            <v>Dom</v>
          </cell>
          <cell r="G355">
            <v>151</v>
          </cell>
          <cell r="H355">
            <v>111</v>
          </cell>
          <cell r="I355">
            <v>0</v>
          </cell>
          <cell r="J355">
            <v>25</v>
          </cell>
          <cell r="K355">
            <v>15</v>
          </cell>
          <cell r="L355">
            <v>0</v>
          </cell>
          <cell r="M355">
            <v>284.74915276432341</v>
          </cell>
          <cell r="N355" t="str">
            <v>Oha-Gis</v>
          </cell>
          <cell r="O355" t="str">
            <v>Reg-Reg</v>
          </cell>
          <cell r="P355">
            <v>0</v>
          </cell>
          <cell r="Q355">
            <v>1</v>
          </cell>
          <cell r="R355" t="str">
            <v>Gis-Oha</v>
          </cell>
          <cell r="S355" t="str">
            <v>add 10aug07</v>
          </cell>
          <cell r="T355">
            <v>0</v>
          </cell>
          <cell r="V355" t="e">
            <v>#N/A</v>
          </cell>
          <cell r="W355">
            <v>0</v>
          </cell>
        </row>
        <row r="356">
          <cell r="A356" t="str">
            <v>nzOHnzHN</v>
          </cell>
          <cell r="B356" t="str">
            <v>nzOH</v>
          </cell>
          <cell r="C356" t="str">
            <v>nzHN</v>
          </cell>
          <cell r="D356" t="str">
            <v>Mil</v>
          </cell>
          <cell r="E356" t="str">
            <v>Dom</v>
          </cell>
          <cell r="G356">
            <v>139</v>
          </cell>
          <cell r="H356">
            <v>99</v>
          </cell>
          <cell r="I356">
            <v>0</v>
          </cell>
          <cell r="J356">
            <v>25</v>
          </cell>
          <cell r="K356">
            <v>15</v>
          </cell>
          <cell r="L356">
            <v>0</v>
          </cell>
          <cell r="M356">
            <v>276.43530888799285</v>
          </cell>
          <cell r="N356" t="str">
            <v>Oha-Hlz</v>
          </cell>
          <cell r="O356" t="str">
            <v>Reg-Reg</v>
          </cell>
          <cell r="P356">
            <v>0</v>
          </cell>
          <cell r="Q356">
            <v>1</v>
          </cell>
          <cell r="R356" t="str">
            <v>Hlz-Oha</v>
          </cell>
          <cell r="S356" t="str">
            <v>add 10aug07</v>
          </cell>
          <cell r="T356">
            <v>0</v>
          </cell>
          <cell r="V356" t="e">
            <v>#N/A</v>
          </cell>
          <cell r="W356">
            <v>0</v>
          </cell>
        </row>
        <row r="357">
          <cell r="A357" t="str">
            <v>nzOHnzNP</v>
          </cell>
          <cell r="B357" t="str">
            <v>nzOH</v>
          </cell>
          <cell r="C357" t="str">
            <v>nzNP</v>
          </cell>
          <cell r="D357" t="str">
            <v>Mil</v>
          </cell>
          <cell r="E357" t="str">
            <v>Dom</v>
          </cell>
          <cell r="G357">
            <v>90</v>
          </cell>
          <cell r="H357">
            <v>50</v>
          </cell>
          <cell r="I357">
            <v>0</v>
          </cell>
          <cell r="J357">
            <v>25</v>
          </cell>
          <cell r="K357">
            <v>15</v>
          </cell>
          <cell r="L357">
            <v>0</v>
          </cell>
          <cell r="M357">
            <v>242.48711305964281</v>
          </cell>
          <cell r="N357" t="str">
            <v>Oha-Npl</v>
          </cell>
          <cell r="O357" t="str">
            <v>Reg-Reg</v>
          </cell>
          <cell r="P357">
            <v>0</v>
          </cell>
          <cell r="Q357">
            <v>1</v>
          </cell>
          <cell r="R357" t="str">
            <v>Npl-Oha</v>
          </cell>
          <cell r="S357" t="str">
            <v>add 10aug07</v>
          </cell>
          <cell r="T357">
            <v>0</v>
          </cell>
          <cell r="V357" t="e">
            <v>#N/A</v>
          </cell>
          <cell r="W357">
            <v>0</v>
          </cell>
        </row>
        <row r="358">
          <cell r="A358" t="str">
            <v>nzOHnzNR</v>
          </cell>
          <cell r="B358" t="str">
            <v>nzOH</v>
          </cell>
          <cell r="C358" t="str">
            <v>nzNR</v>
          </cell>
          <cell r="D358" t="str">
            <v>Mil</v>
          </cell>
          <cell r="E358" t="str">
            <v>Dom</v>
          </cell>
          <cell r="G358">
            <v>81</v>
          </cell>
          <cell r="H358">
            <v>41</v>
          </cell>
          <cell r="I358">
            <v>0</v>
          </cell>
          <cell r="J358">
            <v>25</v>
          </cell>
          <cell r="K358">
            <v>15</v>
          </cell>
          <cell r="L358">
            <v>0</v>
          </cell>
          <cell r="M358">
            <v>236.25173015239483</v>
          </cell>
          <cell r="N358" t="str">
            <v>Oha-Npe</v>
          </cell>
          <cell r="O358" t="str">
            <v>Reg-Reg</v>
          </cell>
          <cell r="P358">
            <v>0</v>
          </cell>
          <cell r="Q358">
            <v>1</v>
          </cell>
          <cell r="R358" t="str">
            <v>Npe-Oha</v>
          </cell>
          <cell r="S358" t="str">
            <v>add 10aug07</v>
          </cell>
          <cell r="T358">
            <v>0</v>
          </cell>
          <cell r="V358" t="e">
            <v>#N/A</v>
          </cell>
          <cell r="W358">
            <v>0</v>
          </cell>
        </row>
        <row r="359">
          <cell r="A359" t="str">
            <v>nzOHnzNS</v>
          </cell>
          <cell r="B359" t="str">
            <v>nzOH</v>
          </cell>
          <cell r="C359" t="str">
            <v>nzNS</v>
          </cell>
          <cell r="D359" t="str">
            <v>Mil</v>
          </cell>
          <cell r="E359" t="str">
            <v>Dom</v>
          </cell>
          <cell r="G359">
            <v>117</v>
          </cell>
          <cell r="H359">
            <v>77</v>
          </cell>
          <cell r="I359">
            <v>0</v>
          </cell>
          <cell r="J359">
            <v>25</v>
          </cell>
          <cell r="K359">
            <v>15</v>
          </cell>
          <cell r="L359">
            <v>0</v>
          </cell>
          <cell r="M359">
            <v>261.1932617813867</v>
          </cell>
          <cell r="N359" t="str">
            <v>Oha-Nsn</v>
          </cell>
          <cell r="O359" t="str">
            <v>Reg-Reg</v>
          </cell>
          <cell r="P359">
            <v>0</v>
          </cell>
          <cell r="Q359">
            <v>1</v>
          </cell>
          <cell r="R359" t="str">
            <v>Nsn-Oha</v>
          </cell>
          <cell r="S359" t="str">
            <v>add 10aug07</v>
          </cell>
          <cell r="T359">
            <v>0</v>
          </cell>
          <cell r="V359" t="e">
            <v>#N/A</v>
          </cell>
          <cell r="W359">
            <v>0</v>
          </cell>
        </row>
        <row r="360">
          <cell r="A360" t="str">
            <v>nzOHnzOH</v>
          </cell>
          <cell r="B360" t="str">
            <v>nzOH</v>
          </cell>
          <cell r="C360" t="str">
            <v>nzOH</v>
          </cell>
          <cell r="D360" t="str">
            <v>Mil</v>
          </cell>
          <cell r="E360" t="str">
            <v>Dom</v>
          </cell>
          <cell r="G360">
            <v>50</v>
          </cell>
          <cell r="H360">
            <v>0</v>
          </cell>
          <cell r="I360">
            <v>0</v>
          </cell>
          <cell r="J360">
            <v>25</v>
          </cell>
          <cell r="K360">
            <v>25</v>
          </cell>
          <cell r="L360">
            <v>0</v>
          </cell>
          <cell r="M360">
            <v>207.84609690826525</v>
          </cell>
          <cell r="N360" t="str">
            <v>Oha-Oha</v>
          </cell>
          <cell r="O360" t="str">
            <v>Local</v>
          </cell>
          <cell r="P360">
            <v>0</v>
          </cell>
          <cell r="Q360">
            <v>1</v>
          </cell>
          <cell r="R360" t="str">
            <v>Oha-Oha</v>
          </cell>
          <cell r="S360" t="str">
            <v>Local Loop</v>
          </cell>
          <cell r="T360">
            <v>0</v>
          </cell>
          <cell r="V360" t="e">
            <v>#N/A</v>
          </cell>
          <cell r="W360">
            <v>0</v>
          </cell>
        </row>
        <row r="361">
          <cell r="A361" t="str">
            <v>nzOHnzPM</v>
          </cell>
          <cell r="B361" t="str">
            <v>nzOH</v>
          </cell>
          <cell r="C361" t="str">
            <v>nzPM</v>
          </cell>
          <cell r="D361" t="str">
            <v>Mil</v>
          </cell>
          <cell r="E361" t="str">
            <v>Dom</v>
          </cell>
          <cell r="G361">
            <v>40</v>
          </cell>
          <cell r="I361">
            <v>0</v>
          </cell>
          <cell r="J361">
            <v>25</v>
          </cell>
          <cell r="K361">
            <v>15</v>
          </cell>
          <cell r="L361">
            <v>0</v>
          </cell>
          <cell r="M361">
            <v>207.84609690826525</v>
          </cell>
          <cell r="N361" t="str">
            <v>Oha-Pmr</v>
          </cell>
          <cell r="O361" t="str">
            <v>Reg-Reg</v>
          </cell>
          <cell r="P361">
            <v>0</v>
          </cell>
          <cell r="Q361">
            <v>1</v>
          </cell>
          <cell r="R361" t="str">
            <v>Oha-Pmr</v>
          </cell>
          <cell r="S361" t="str">
            <v>add 10aug07</v>
          </cell>
          <cell r="T361">
            <v>0</v>
          </cell>
          <cell r="V361" t="e">
            <v>#N/A</v>
          </cell>
          <cell r="W361">
            <v>0</v>
          </cell>
        </row>
        <row r="362">
          <cell r="A362" t="str">
            <v>nzOHnzRO</v>
          </cell>
          <cell r="B362" t="str">
            <v>nzOH</v>
          </cell>
          <cell r="C362" t="str">
            <v>nzRO</v>
          </cell>
          <cell r="D362" t="str">
            <v>Mil</v>
          </cell>
          <cell r="E362" t="str">
            <v>Dom</v>
          </cell>
          <cell r="G362">
            <v>132</v>
          </cell>
          <cell r="H362">
            <v>92</v>
          </cell>
          <cell r="I362">
            <v>0</v>
          </cell>
          <cell r="J362">
            <v>25</v>
          </cell>
          <cell r="K362">
            <v>15</v>
          </cell>
          <cell r="L362">
            <v>0</v>
          </cell>
          <cell r="M362">
            <v>271.58556662679996</v>
          </cell>
          <cell r="N362" t="str">
            <v>Oha-Rot</v>
          </cell>
          <cell r="O362" t="str">
            <v>Reg-Reg</v>
          </cell>
          <cell r="P362">
            <v>0</v>
          </cell>
          <cell r="Q362">
            <v>1</v>
          </cell>
          <cell r="R362" t="str">
            <v>Oha-Rot</v>
          </cell>
          <cell r="S362" t="str">
            <v>add 10aug07</v>
          </cell>
          <cell r="T362">
            <v>0</v>
          </cell>
          <cell r="V362" t="e">
            <v>#N/A</v>
          </cell>
          <cell r="W362">
            <v>0</v>
          </cell>
        </row>
        <row r="363">
          <cell r="A363" t="str">
            <v>nzOHnzTG</v>
          </cell>
          <cell r="B363" t="str">
            <v>nzOH</v>
          </cell>
          <cell r="C363" t="str">
            <v>nzTG</v>
          </cell>
          <cell r="D363" t="str">
            <v>Mil</v>
          </cell>
          <cell r="E363" t="str">
            <v>Dom</v>
          </cell>
          <cell r="G363">
            <v>156</v>
          </cell>
          <cell r="H363">
            <v>121</v>
          </cell>
          <cell r="I363">
            <v>0</v>
          </cell>
          <cell r="J363">
            <v>25</v>
          </cell>
          <cell r="K363">
            <v>10</v>
          </cell>
          <cell r="L363">
            <v>0</v>
          </cell>
          <cell r="M363">
            <v>291.67735599459894</v>
          </cell>
          <cell r="N363" t="str">
            <v>Oha-Trg</v>
          </cell>
          <cell r="O363" t="str">
            <v>Reg-Reg</v>
          </cell>
          <cell r="P363">
            <v>0</v>
          </cell>
          <cell r="Q363">
            <v>1</v>
          </cell>
          <cell r="R363" t="str">
            <v>Oha-Trg</v>
          </cell>
          <cell r="S363" t="str">
            <v>add 10aug07</v>
          </cell>
          <cell r="T363">
            <v>0</v>
          </cell>
          <cell r="V363" t="e">
            <v>#N/A</v>
          </cell>
          <cell r="W363">
            <v>0</v>
          </cell>
        </row>
        <row r="364">
          <cell r="A364" t="str">
            <v>nzOHnzTU</v>
          </cell>
          <cell r="B364" t="str">
            <v>nzOH</v>
          </cell>
          <cell r="C364" t="str">
            <v>nzTU</v>
          </cell>
          <cell r="D364" t="str">
            <v>Mil</v>
          </cell>
          <cell r="E364" t="str">
            <v>Dom</v>
          </cell>
          <cell r="G364">
            <v>306</v>
          </cell>
          <cell r="H364">
            <v>271</v>
          </cell>
          <cell r="I364">
            <v>0</v>
          </cell>
          <cell r="J364">
            <v>25</v>
          </cell>
          <cell r="K364">
            <v>10</v>
          </cell>
          <cell r="L364">
            <v>0</v>
          </cell>
          <cell r="M364">
            <v>395.60040444873152</v>
          </cell>
          <cell r="N364" t="str">
            <v>Oha-Tiu</v>
          </cell>
          <cell r="O364" t="str">
            <v>Reg-Reg</v>
          </cell>
          <cell r="P364">
            <v>0</v>
          </cell>
          <cell r="Q364">
            <v>1</v>
          </cell>
          <cell r="R364" t="str">
            <v>Oha-Tiu</v>
          </cell>
          <cell r="S364" t="str">
            <v>add 10aug07</v>
          </cell>
          <cell r="T364">
            <v>0</v>
          </cell>
          <cell r="V364" t="e">
            <v>#N/A</v>
          </cell>
          <cell r="W364">
            <v>0</v>
          </cell>
        </row>
        <row r="365">
          <cell r="A365" t="str">
            <v>nzOHnzWB</v>
          </cell>
          <cell r="B365" t="str">
            <v>nzOH</v>
          </cell>
          <cell r="C365" t="str">
            <v>nzWB</v>
          </cell>
          <cell r="D365" t="str">
            <v>Mil</v>
          </cell>
          <cell r="E365" t="str">
            <v>Dom</v>
          </cell>
          <cell r="G365">
            <v>104</v>
          </cell>
          <cell r="H365">
            <v>69</v>
          </cell>
          <cell r="I365">
            <v>0</v>
          </cell>
          <cell r="J365">
            <v>25</v>
          </cell>
          <cell r="K365">
            <v>10</v>
          </cell>
          <cell r="L365">
            <v>0</v>
          </cell>
          <cell r="M365">
            <v>255.65069919716629</v>
          </cell>
          <cell r="N365" t="str">
            <v>Oha-Bhe</v>
          </cell>
          <cell r="O365" t="str">
            <v>Reg-Reg</v>
          </cell>
          <cell r="P365">
            <v>0</v>
          </cell>
          <cell r="Q365">
            <v>1</v>
          </cell>
          <cell r="R365" t="str">
            <v>Bhe-Oha</v>
          </cell>
          <cell r="S365" t="str">
            <v>add 10aug07</v>
          </cell>
          <cell r="T365">
            <v>0</v>
          </cell>
          <cell r="V365" t="e">
            <v>#N/A</v>
          </cell>
          <cell r="W365">
            <v>0</v>
          </cell>
        </row>
        <row r="366">
          <cell r="A366" t="str">
            <v>nzOHnzWN</v>
          </cell>
          <cell r="B366" t="str">
            <v>nzOH</v>
          </cell>
          <cell r="C366" t="str">
            <v>nzWN</v>
          </cell>
          <cell r="D366" t="str">
            <v>Mil</v>
          </cell>
          <cell r="E366" t="str">
            <v>Dom</v>
          </cell>
          <cell r="G366">
            <v>72</v>
          </cell>
          <cell r="H366">
            <v>22</v>
          </cell>
          <cell r="I366">
            <v>0</v>
          </cell>
          <cell r="J366">
            <v>25</v>
          </cell>
          <cell r="K366">
            <v>25</v>
          </cell>
          <cell r="L366">
            <v>0</v>
          </cell>
          <cell r="M366">
            <v>223.0881440148714</v>
          </cell>
          <cell r="N366" t="str">
            <v>Oha-Wlg</v>
          </cell>
          <cell r="O366" t="str">
            <v>Reg-Mtr</v>
          </cell>
          <cell r="P366">
            <v>0</v>
          </cell>
          <cell r="Q366">
            <v>1</v>
          </cell>
          <cell r="R366" t="str">
            <v>Oha-Wlg</v>
          </cell>
          <cell r="S366" t="str">
            <v>add 10aug07</v>
          </cell>
          <cell r="T366">
            <v>0</v>
          </cell>
          <cell r="V366" t="e">
            <v>#N/A</v>
          </cell>
          <cell r="W366">
            <v>0</v>
          </cell>
        </row>
        <row r="367">
          <cell r="A367" t="str">
            <v>nzOHnzWP</v>
          </cell>
          <cell r="B367" t="str">
            <v>nzOH</v>
          </cell>
          <cell r="C367" t="str">
            <v>nzWP</v>
          </cell>
          <cell r="D367" t="str">
            <v>Mil</v>
          </cell>
          <cell r="E367" t="str">
            <v>Dom</v>
          </cell>
          <cell r="G367">
            <v>207</v>
          </cell>
          <cell r="H367">
            <v>172</v>
          </cell>
          <cell r="I367">
            <v>0</v>
          </cell>
          <cell r="J367">
            <v>25</v>
          </cell>
          <cell r="K367">
            <v>10</v>
          </cell>
          <cell r="L367">
            <v>0</v>
          </cell>
          <cell r="M367">
            <v>327.01119246900402</v>
          </cell>
          <cell r="N367" t="str">
            <v>Oha-Whp</v>
          </cell>
          <cell r="O367" t="str">
            <v>Reg-Reg</v>
          </cell>
          <cell r="P367">
            <v>0</v>
          </cell>
          <cell r="Q367">
            <v>1</v>
          </cell>
          <cell r="R367" t="str">
            <v>Oha-Whp</v>
          </cell>
          <cell r="S367" t="str">
            <v>add 10aug07</v>
          </cell>
          <cell r="T367">
            <v>0</v>
          </cell>
          <cell r="V367" t="e">
            <v>#N/A</v>
          </cell>
          <cell r="W367">
            <v>0</v>
          </cell>
        </row>
        <row r="368">
          <cell r="A368" t="str">
            <v>nzOHyAmb</v>
          </cell>
          <cell r="B368" t="str">
            <v>nzOH</v>
          </cell>
          <cell r="C368" t="str">
            <v>yAmb</v>
          </cell>
          <cell r="D368" t="str">
            <v>Mil</v>
          </cell>
          <cell r="E368" t="str">
            <v>Int</v>
          </cell>
          <cell r="G368">
            <v>675</v>
          </cell>
          <cell r="H368">
            <v>150</v>
          </cell>
          <cell r="I368">
            <v>500</v>
          </cell>
          <cell r="J368">
            <v>25</v>
          </cell>
          <cell r="K368">
            <v>0</v>
          </cell>
          <cell r="L368">
            <v>0</v>
          </cell>
          <cell r="M368">
            <v>155.88457268119893</v>
          </cell>
          <cell r="N368" t="str">
            <v>Oha-Amb</v>
          </cell>
          <cell r="O368" t="str">
            <v>Tasman</v>
          </cell>
          <cell r="P368">
            <v>0</v>
          </cell>
          <cell r="Q368">
            <v>1</v>
          </cell>
          <cell r="R368" t="str">
            <v>Amb-Oha</v>
          </cell>
          <cell r="S368" t="str">
            <v>est 10aug07</v>
          </cell>
          <cell r="T368">
            <v>500</v>
          </cell>
          <cell r="V368" t="e">
            <v>#N/A</v>
          </cell>
          <cell r="W368">
            <v>500</v>
          </cell>
        </row>
        <row r="369">
          <cell r="A369" t="str">
            <v>nzOHybCS</v>
          </cell>
          <cell r="B369" t="str">
            <v>nzOH</v>
          </cell>
          <cell r="C369" t="str">
            <v>ybCS</v>
          </cell>
          <cell r="D369" t="str">
            <v>Mil</v>
          </cell>
          <cell r="E369" t="str">
            <v>Int</v>
          </cell>
          <cell r="G369">
            <v>675</v>
          </cell>
          <cell r="H369">
            <v>150</v>
          </cell>
          <cell r="I369">
            <v>500</v>
          </cell>
          <cell r="J369">
            <v>25</v>
          </cell>
          <cell r="K369">
            <v>0</v>
          </cell>
          <cell r="L369">
            <v>0</v>
          </cell>
          <cell r="M369">
            <v>155.88457268119893</v>
          </cell>
          <cell r="N369" t="str">
            <v>Oha-Cns</v>
          </cell>
          <cell r="O369" t="str">
            <v>Tasman</v>
          </cell>
          <cell r="P369">
            <v>0</v>
          </cell>
          <cell r="Q369">
            <v>1</v>
          </cell>
          <cell r="R369" t="str">
            <v>Cns-Oha</v>
          </cell>
          <cell r="S369" t="str">
            <v>est 10aug07</v>
          </cell>
          <cell r="T369">
            <v>500</v>
          </cell>
          <cell r="V369" t="e">
            <v>#N/A</v>
          </cell>
          <cell r="W369">
            <v>500</v>
          </cell>
        </row>
        <row r="370">
          <cell r="A370" t="str">
            <v>nzOHypDN</v>
          </cell>
          <cell r="B370" t="str">
            <v>nzOH</v>
          </cell>
          <cell r="C370" t="str">
            <v>ypDN</v>
          </cell>
          <cell r="D370" t="str">
            <v>Mil</v>
          </cell>
          <cell r="E370" t="str">
            <v>Int</v>
          </cell>
          <cell r="G370">
            <v>675</v>
          </cell>
          <cell r="H370">
            <v>150</v>
          </cell>
          <cell r="I370">
            <v>500</v>
          </cell>
          <cell r="J370">
            <v>25</v>
          </cell>
          <cell r="K370">
            <v>0</v>
          </cell>
          <cell r="L370">
            <v>0</v>
          </cell>
          <cell r="M370">
            <v>155.88457268119893</v>
          </cell>
          <cell r="N370" t="str">
            <v>Oha-Drw</v>
          </cell>
          <cell r="O370" t="str">
            <v>Tasman</v>
          </cell>
          <cell r="P370">
            <v>0</v>
          </cell>
          <cell r="Q370">
            <v>1</v>
          </cell>
          <cell r="R370" t="str">
            <v>Drw-Oha</v>
          </cell>
          <cell r="S370" t="str">
            <v>est 10aug07</v>
          </cell>
          <cell r="T370">
            <v>500</v>
          </cell>
          <cell r="V370" t="e">
            <v>#N/A</v>
          </cell>
          <cell r="W370">
            <v>500</v>
          </cell>
        </row>
        <row r="371">
          <cell r="A371" t="str">
            <v>nzOUnzCH</v>
          </cell>
          <cell r="B371" t="str">
            <v>nzOU</v>
          </cell>
          <cell r="C371" t="str">
            <v>nzCH</v>
          </cell>
          <cell r="D371" t="str">
            <v>Reg</v>
          </cell>
          <cell r="E371" t="str">
            <v>Dom</v>
          </cell>
          <cell r="G371">
            <v>108</v>
          </cell>
          <cell r="H371">
            <v>73</v>
          </cell>
          <cell r="I371">
            <v>0</v>
          </cell>
          <cell r="J371">
            <v>10</v>
          </cell>
          <cell r="K371">
            <v>25</v>
          </cell>
          <cell r="L371">
            <v>0</v>
          </cell>
          <cell r="M371">
            <v>258.42198048927651</v>
          </cell>
          <cell r="N371" t="str">
            <v>Oam-Chc</v>
          </cell>
          <cell r="O371" t="str">
            <v>Reg-Mtr</v>
          </cell>
          <cell r="P371">
            <v>0</v>
          </cell>
          <cell r="Q371">
            <v>1</v>
          </cell>
          <cell r="R371" t="str">
            <v>Chc-Oam</v>
          </cell>
          <cell r="T371">
            <v>0</v>
          </cell>
          <cell r="V371" t="e">
            <v>#N/A</v>
          </cell>
          <cell r="W371">
            <v>0</v>
          </cell>
        </row>
        <row r="372">
          <cell r="A372" t="str">
            <v>nzPGnzCH</v>
          </cell>
          <cell r="B372" t="str">
            <v>nzPG</v>
          </cell>
          <cell r="C372" t="str">
            <v>nzCH</v>
          </cell>
          <cell r="D372" t="str">
            <v>Oce</v>
          </cell>
          <cell r="E372" t="str">
            <v>Int</v>
          </cell>
          <cell r="F372" t="str">
            <v>Y</v>
          </cell>
          <cell r="G372">
            <v>990</v>
          </cell>
          <cell r="H372">
            <v>150</v>
          </cell>
          <cell r="I372">
            <v>815</v>
          </cell>
          <cell r="J372">
            <v>0</v>
          </cell>
          <cell r="K372">
            <v>25</v>
          </cell>
          <cell r="L372">
            <v>0</v>
          </cell>
          <cell r="M372">
            <v>396.46642985251594</v>
          </cell>
          <cell r="N372" t="str">
            <v>Peg-Chc</v>
          </cell>
          <cell r="O372" t="str">
            <v>Pacific</v>
          </cell>
          <cell r="P372">
            <v>0</v>
          </cell>
          <cell r="Q372">
            <v>1</v>
          </cell>
          <cell r="R372" t="str">
            <v>Chc-Peg</v>
          </cell>
          <cell r="T372">
            <v>815</v>
          </cell>
          <cell r="V372" t="e">
            <v>#N/A</v>
          </cell>
          <cell r="W372">
            <v>815</v>
          </cell>
        </row>
        <row r="373">
          <cell r="A373" t="str">
            <v>nzPMnfFN</v>
          </cell>
          <cell r="B373" t="str">
            <v>nzPM</v>
          </cell>
          <cell r="C373" t="str">
            <v>nfFN</v>
          </cell>
          <cell r="D373" t="str">
            <v>Mtr</v>
          </cell>
          <cell r="E373" t="str">
            <v>Int</v>
          </cell>
          <cell r="F373" t="str">
            <v>Y</v>
          </cell>
          <cell r="G373">
            <v>917</v>
          </cell>
          <cell r="H373">
            <v>150</v>
          </cell>
          <cell r="I373">
            <v>752</v>
          </cell>
          <cell r="J373">
            <v>15</v>
          </cell>
          <cell r="K373">
            <v>0</v>
          </cell>
          <cell r="L373">
            <v>0</v>
          </cell>
          <cell r="M373">
            <v>182.07318089164036</v>
          </cell>
          <cell r="N373" t="str">
            <v>Pmr-Nan</v>
          </cell>
          <cell r="O373" t="str">
            <v>Pacific</v>
          </cell>
          <cell r="P373">
            <v>0</v>
          </cell>
          <cell r="Q373">
            <v>1</v>
          </cell>
          <cell r="R373" t="str">
            <v>Nan-Pmr</v>
          </cell>
          <cell r="T373">
            <v>752</v>
          </cell>
          <cell r="V373" t="e">
            <v>#N/A</v>
          </cell>
          <cell r="W373">
            <v>752</v>
          </cell>
        </row>
        <row r="374">
          <cell r="A374" t="str">
            <v>nzPMnzAA</v>
          </cell>
          <cell r="B374" t="str">
            <v>nzPM</v>
          </cell>
          <cell r="C374" t="str">
            <v>nzAA</v>
          </cell>
          <cell r="D374" t="str">
            <v>Reg</v>
          </cell>
          <cell r="E374" t="str">
            <v>Dom</v>
          </cell>
          <cell r="G374">
            <v>201</v>
          </cell>
          <cell r="H374">
            <v>161</v>
          </cell>
          <cell r="I374">
            <v>0</v>
          </cell>
          <cell r="J374">
            <v>15</v>
          </cell>
          <cell r="K374">
            <v>25</v>
          </cell>
          <cell r="L374">
            <v>0</v>
          </cell>
          <cell r="M374">
            <v>319.39016891570094</v>
          </cell>
          <cell r="N374" t="str">
            <v>Pmr-Akl</v>
          </cell>
          <cell r="O374" t="str">
            <v>Reg-Mtr</v>
          </cell>
          <cell r="P374">
            <v>0</v>
          </cell>
          <cell r="Q374">
            <v>1</v>
          </cell>
          <cell r="R374" t="str">
            <v>Akl-Pmr</v>
          </cell>
          <cell r="T374">
            <v>0</v>
          </cell>
          <cell r="V374" t="e">
            <v>#N/A</v>
          </cell>
          <cell r="W374">
            <v>0</v>
          </cell>
        </row>
        <row r="375">
          <cell r="A375" t="str">
            <v>nzPMnzAP</v>
          </cell>
          <cell r="B375" t="str">
            <v>nzPM</v>
          </cell>
          <cell r="C375" t="str">
            <v>nzAP</v>
          </cell>
          <cell r="D375" t="str">
            <v>Reg</v>
          </cell>
          <cell r="E375" t="str">
            <v>Dom</v>
          </cell>
          <cell r="G375">
            <v>96</v>
          </cell>
          <cell r="H375">
            <v>71</v>
          </cell>
          <cell r="I375">
            <v>0</v>
          </cell>
          <cell r="J375">
            <v>15</v>
          </cell>
          <cell r="K375">
            <v>10</v>
          </cell>
          <cell r="L375">
            <v>0</v>
          </cell>
          <cell r="M375">
            <v>257.03633984322136</v>
          </cell>
          <cell r="N375" t="str">
            <v>Pmr-Tuo</v>
          </cell>
          <cell r="O375" t="str">
            <v>Reg-Reg</v>
          </cell>
          <cell r="P375">
            <v>0</v>
          </cell>
          <cell r="Q375">
            <v>1</v>
          </cell>
          <cell r="R375" t="str">
            <v>Pmr-Tuo</v>
          </cell>
          <cell r="T375">
            <v>0</v>
          </cell>
          <cell r="V375" t="e">
            <v>#N/A</v>
          </cell>
          <cell r="W375">
            <v>0</v>
          </cell>
        </row>
        <row r="376">
          <cell r="A376" t="str">
            <v>nzPMnzCH</v>
          </cell>
          <cell r="B376" t="str">
            <v>nzPM</v>
          </cell>
          <cell r="C376" t="str">
            <v>nzCH</v>
          </cell>
          <cell r="D376" t="str">
            <v>Reg</v>
          </cell>
          <cell r="E376" t="str">
            <v>Dom</v>
          </cell>
          <cell r="G376">
            <v>233</v>
          </cell>
          <cell r="H376">
            <v>193</v>
          </cell>
          <cell r="I376">
            <v>0</v>
          </cell>
          <cell r="J376">
            <v>15</v>
          </cell>
          <cell r="K376">
            <v>25</v>
          </cell>
          <cell r="L376">
            <v>0</v>
          </cell>
          <cell r="M376">
            <v>341.56041925258256</v>
          </cell>
          <cell r="N376" t="str">
            <v>Pmr-Chc</v>
          </cell>
          <cell r="O376" t="str">
            <v>Reg-Mtr</v>
          </cell>
          <cell r="P376">
            <v>0</v>
          </cell>
          <cell r="Q376">
            <v>1</v>
          </cell>
          <cell r="R376" t="str">
            <v>Chc-Pmr</v>
          </cell>
          <cell r="T376">
            <v>0</v>
          </cell>
          <cell r="V376" t="e">
            <v>#N/A</v>
          </cell>
          <cell r="W376">
            <v>0</v>
          </cell>
        </row>
        <row r="377">
          <cell r="A377" t="str">
            <v>nzPMnzDN</v>
          </cell>
          <cell r="B377" t="str">
            <v>nzPM</v>
          </cell>
          <cell r="C377" t="str">
            <v>nzDN</v>
          </cell>
          <cell r="D377" t="str">
            <v>Reg</v>
          </cell>
          <cell r="E377" t="str">
            <v>Dom</v>
          </cell>
          <cell r="G377">
            <v>410</v>
          </cell>
          <cell r="H377">
            <v>380</v>
          </cell>
          <cell r="I377">
            <v>0</v>
          </cell>
          <cell r="J377">
            <v>15</v>
          </cell>
          <cell r="K377">
            <v>15</v>
          </cell>
          <cell r="L377">
            <v>0</v>
          </cell>
          <cell r="M377">
            <v>471.11781965873456</v>
          </cell>
          <cell r="N377" t="str">
            <v>Pmr-Dud</v>
          </cell>
          <cell r="O377" t="str">
            <v>Reg-Reg</v>
          </cell>
          <cell r="P377">
            <v>0</v>
          </cell>
          <cell r="Q377">
            <v>1</v>
          </cell>
          <cell r="R377" t="str">
            <v>Dud-Pmr</v>
          </cell>
          <cell r="T377">
            <v>0</v>
          </cell>
          <cell r="V377" t="e">
            <v>#N/A</v>
          </cell>
          <cell r="W377">
            <v>0</v>
          </cell>
        </row>
        <row r="378">
          <cell r="A378" t="str">
            <v>nzPMnzHN</v>
          </cell>
          <cell r="B378" t="str">
            <v>nzPM</v>
          </cell>
          <cell r="C378" t="str">
            <v>nzHN</v>
          </cell>
          <cell r="D378" t="str">
            <v>Reg</v>
          </cell>
          <cell r="E378" t="str">
            <v>Dom</v>
          </cell>
          <cell r="G378">
            <v>147</v>
          </cell>
          <cell r="H378">
            <v>117</v>
          </cell>
          <cell r="I378">
            <v>0</v>
          </cell>
          <cell r="J378">
            <v>15</v>
          </cell>
          <cell r="K378">
            <v>15</v>
          </cell>
          <cell r="L378">
            <v>0</v>
          </cell>
          <cell r="M378">
            <v>288.9060747024887</v>
          </cell>
          <cell r="N378" t="str">
            <v>Pmr-Hlz</v>
          </cell>
          <cell r="O378" t="str">
            <v>Reg-Reg</v>
          </cell>
          <cell r="P378">
            <v>0</v>
          </cell>
          <cell r="Q378">
            <v>1</v>
          </cell>
          <cell r="R378" t="str">
            <v>Hlz-Pmr</v>
          </cell>
          <cell r="T378">
            <v>0</v>
          </cell>
          <cell r="V378" t="e">
            <v>#N/A</v>
          </cell>
          <cell r="W378">
            <v>0</v>
          </cell>
        </row>
        <row r="379">
          <cell r="A379" t="str">
            <v>nzPMnzNP</v>
          </cell>
          <cell r="B379" t="str">
            <v>nzPM</v>
          </cell>
          <cell r="C379" t="str">
            <v>nzNP</v>
          </cell>
          <cell r="D379" t="str">
            <v>Reg</v>
          </cell>
          <cell r="E379" t="str">
            <v>Dom</v>
          </cell>
          <cell r="G379">
            <v>102</v>
          </cell>
          <cell r="H379">
            <v>72</v>
          </cell>
          <cell r="I379">
            <v>0</v>
          </cell>
          <cell r="J379">
            <v>15</v>
          </cell>
          <cell r="K379">
            <v>15</v>
          </cell>
          <cell r="L379">
            <v>0</v>
          </cell>
          <cell r="M379">
            <v>257.72916016624896</v>
          </cell>
          <cell r="N379" t="str">
            <v>Pmr-Npl</v>
          </cell>
          <cell r="O379" t="str">
            <v>Reg-Reg</v>
          </cell>
          <cell r="P379">
            <v>0</v>
          </cell>
          <cell r="Q379">
            <v>1</v>
          </cell>
          <cell r="R379" t="str">
            <v>Npl-Pmr</v>
          </cell>
          <cell r="S379" t="str">
            <v>New 17jul00</v>
          </cell>
          <cell r="T379">
            <v>0</v>
          </cell>
          <cell r="V379" t="e">
            <v>#N/A</v>
          </cell>
          <cell r="W379">
            <v>0</v>
          </cell>
        </row>
        <row r="380">
          <cell r="A380" t="str">
            <v>nzPMnzNR</v>
          </cell>
          <cell r="B380" t="str">
            <v>nzPM</v>
          </cell>
          <cell r="C380" t="str">
            <v>nzNR</v>
          </cell>
          <cell r="D380" t="str">
            <v>Reg</v>
          </cell>
          <cell r="E380" t="str">
            <v>Dom</v>
          </cell>
          <cell r="G380">
            <v>76</v>
          </cell>
          <cell r="H380">
            <v>46</v>
          </cell>
          <cell r="I380">
            <v>0</v>
          </cell>
          <cell r="J380">
            <v>15</v>
          </cell>
          <cell r="K380">
            <v>15</v>
          </cell>
          <cell r="L380">
            <v>0</v>
          </cell>
          <cell r="M380">
            <v>239.71583176753259</v>
          </cell>
          <cell r="N380" t="str">
            <v>Pmr-Npe</v>
          </cell>
          <cell r="O380" t="str">
            <v>Reg-Reg</v>
          </cell>
          <cell r="P380">
            <v>0</v>
          </cell>
          <cell r="Q380">
            <v>1</v>
          </cell>
          <cell r="R380" t="str">
            <v>Npe-Pmr</v>
          </cell>
          <cell r="T380">
            <v>0</v>
          </cell>
          <cell r="V380" t="e">
            <v>#N/A</v>
          </cell>
          <cell r="W380">
            <v>0</v>
          </cell>
        </row>
        <row r="381">
          <cell r="A381" t="str">
            <v>nzPMnzNS</v>
          </cell>
          <cell r="B381" t="str">
            <v>nzPM</v>
          </cell>
          <cell r="C381" t="str">
            <v>nzNS</v>
          </cell>
          <cell r="D381" t="str">
            <v>Reg</v>
          </cell>
          <cell r="E381" t="str">
            <v>Dom</v>
          </cell>
          <cell r="G381">
            <v>123</v>
          </cell>
          <cell r="H381">
            <v>93</v>
          </cell>
          <cell r="I381">
            <v>0</v>
          </cell>
          <cell r="J381">
            <v>15</v>
          </cell>
          <cell r="K381">
            <v>15</v>
          </cell>
          <cell r="L381">
            <v>0</v>
          </cell>
          <cell r="M381">
            <v>272.27838694982751</v>
          </cell>
          <cell r="N381" t="str">
            <v>Pmr-Nsn</v>
          </cell>
          <cell r="O381" t="str">
            <v>Reg-Reg</v>
          </cell>
          <cell r="P381">
            <v>0</v>
          </cell>
          <cell r="Q381">
            <v>1</v>
          </cell>
          <cell r="R381" t="str">
            <v>Nsn-Pmr</v>
          </cell>
          <cell r="T381">
            <v>0</v>
          </cell>
          <cell r="V381" t="e">
            <v>#N/A</v>
          </cell>
          <cell r="W381">
            <v>0</v>
          </cell>
        </row>
        <row r="382">
          <cell r="A382" t="str">
            <v>nzPMnzOH</v>
          </cell>
          <cell r="B382" t="str">
            <v>nzPM</v>
          </cell>
          <cell r="C382" t="str">
            <v>nzOH</v>
          </cell>
          <cell r="D382" t="str">
            <v>Mil</v>
          </cell>
          <cell r="E382" t="str">
            <v>Dom</v>
          </cell>
          <cell r="G382">
            <v>40</v>
          </cell>
          <cell r="I382">
            <v>0</v>
          </cell>
          <cell r="J382">
            <v>15</v>
          </cell>
          <cell r="K382">
            <v>25</v>
          </cell>
          <cell r="L382">
            <v>0</v>
          </cell>
          <cell r="M382">
            <v>207.84609690826525</v>
          </cell>
          <cell r="N382" t="str">
            <v>Pmr-Oha</v>
          </cell>
          <cell r="O382" t="str">
            <v>Reg-Reg</v>
          </cell>
          <cell r="P382">
            <v>0</v>
          </cell>
          <cell r="Q382">
            <v>1</v>
          </cell>
          <cell r="R382" t="str">
            <v>Oha-Pmr</v>
          </cell>
          <cell r="S382" t="str">
            <v>add 10aug07</v>
          </cell>
          <cell r="T382">
            <v>0</v>
          </cell>
          <cell r="V382" t="e">
            <v>#N/A</v>
          </cell>
          <cell r="W382">
            <v>0</v>
          </cell>
        </row>
        <row r="383">
          <cell r="A383" t="str">
            <v>nzPMnzPM</v>
          </cell>
          <cell r="B383" t="str">
            <v>nzPM</v>
          </cell>
          <cell r="C383" t="str">
            <v>nzPM</v>
          </cell>
          <cell r="D383" t="str">
            <v>Reg</v>
          </cell>
          <cell r="E383" t="str">
            <v>Dom</v>
          </cell>
          <cell r="G383">
            <v>30</v>
          </cell>
          <cell r="H383">
            <v>0</v>
          </cell>
          <cell r="I383">
            <v>0</v>
          </cell>
          <cell r="J383">
            <v>15</v>
          </cell>
          <cell r="K383">
            <v>15</v>
          </cell>
          <cell r="L383">
            <v>0</v>
          </cell>
          <cell r="M383">
            <v>207.84609690826525</v>
          </cell>
          <cell r="N383" t="str">
            <v>Pmr-Pmr</v>
          </cell>
          <cell r="O383" t="str">
            <v>Local</v>
          </cell>
          <cell r="P383">
            <v>0</v>
          </cell>
          <cell r="Q383">
            <v>1</v>
          </cell>
          <cell r="R383" t="str">
            <v>Pmr-Pmr</v>
          </cell>
          <cell r="S383" t="str">
            <v>Local Loop</v>
          </cell>
          <cell r="T383">
            <v>0</v>
          </cell>
          <cell r="V383" t="e">
            <v>#N/A</v>
          </cell>
          <cell r="W383">
            <v>0</v>
          </cell>
        </row>
        <row r="384">
          <cell r="A384" t="str">
            <v>nzPMnzQN</v>
          </cell>
          <cell r="B384" t="str">
            <v>nzPM</v>
          </cell>
          <cell r="C384" t="str">
            <v>nzQN</v>
          </cell>
          <cell r="D384" t="str">
            <v>Reg</v>
          </cell>
          <cell r="E384" t="str">
            <v>Dom</v>
          </cell>
          <cell r="G384">
            <v>412</v>
          </cell>
          <cell r="H384">
            <v>382</v>
          </cell>
          <cell r="I384">
            <v>0</v>
          </cell>
          <cell r="J384">
            <v>15</v>
          </cell>
          <cell r="K384">
            <v>15</v>
          </cell>
          <cell r="L384">
            <v>0</v>
          </cell>
          <cell r="M384">
            <v>472.50346030478966</v>
          </cell>
          <cell r="N384" t="str">
            <v>Pmr-Zqn</v>
          </cell>
          <cell r="O384" t="str">
            <v>Reg-Reg</v>
          </cell>
          <cell r="P384">
            <v>0</v>
          </cell>
          <cell r="Q384">
            <v>1</v>
          </cell>
          <cell r="R384" t="str">
            <v>Pmr-Zqn</v>
          </cell>
          <cell r="S384" t="str">
            <v>add 13sep07</v>
          </cell>
          <cell r="T384">
            <v>0</v>
          </cell>
          <cell r="V384" t="e">
            <v>#N/A</v>
          </cell>
          <cell r="W384">
            <v>0</v>
          </cell>
        </row>
        <row r="385">
          <cell r="A385" t="str">
            <v>nzPMnzTG</v>
          </cell>
          <cell r="B385" t="str">
            <v>nzPM</v>
          </cell>
          <cell r="C385" t="str">
            <v>nzTG</v>
          </cell>
          <cell r="D385" t="str">
            <v>Reg</v>
          </cell>
          <cell r="E385" t="str">
            <v>Dom</v>
          </cell>
          <cell r="G385">
            <v>160</v>
          </cell>
          <cell r="H385">
            <v>135</v>
          </cell>
          <cell r="I385">
            <v>0</v>
          </cell>
          <cell r="J385">
            <v>15</v>
          </cell>
          <cell r="K385">
            <v>10</v>
          </cell>
          <cell r="L385">
            <v>0</v>
          </cell>
          <cell r="M385">
            <v>301.37684051698466</v>
          </cell>
          <cell r="N385" t="str">
            <v>Pmr-Trg</v>
          </cell>
          <cell r="O385" t="str">
            <v>Reg-Reg</v>
          </cell>
          <cell r="P385">
            <v>0</v>
          </cell>
          <cell r="Q385">
            <v>1</v>
          </cell>
          <cell r="R385" t="str">
            <v>Pmr-Trg</v>
          </cell>
          <cell r="T385">
            <v>0</v>
          </cell>
          <cell r="V385" t="e">
            <v>#N/A</v>
          </cell>
          <cell r="W385">
            <v>0</v>
          </cell>
        </row>
        <row r="386">
          <cell r="A386" t="str">
            <v>nzPMnzWB</v>
          </cell>
          <cell r="B386" t="str">
            <v>nzPM</v>
          </cell>
          <cell r="C386" t="str">
            <v>nzWB</v>
          </cell>
          <cell r="D386" t="str">
            <v>Reg</v>
          </cell>
          <cell r="E386" t="str">
            <v>Dom</v>
          </cell>
          <cell r="G386">
            <v>106</v>
          </cell>
          <cell r="H386">
            <v>81</v>
          </cell>
          <cell r="I386">
            <v>0</v>
          </cell>
          <cell r="J386">
            <v>15</v>
          </cell>
          <cell r="K386">
            <v>10</v>
          </cell>
          <cell r="L386">
            <v>0</v>
          </cell>
          <cell r="M386">
            <v>263.96454307349688</v>
          </cell>
          <cell r="N386" t="str">
            <v>Pmr-Bhe</v>
          </cell>
          <cell r="O386" t="str">
            <v>Reg-Reg</v>
          </cell>
          <cell r="P386">
            <v>0</v>
          </cell>
          <cell r="Q386">
            <v>1</v>
          </cell>
          <cell r="R386" t="str">
            <v>Bhe-Pmr</v>
          </cell>
          <cell r="T386">
            <v>0</v>
          </cell>
          <cell r="V386" t="e">
            <v>#N/A</v>
          </cell>
          <cell r="W386">
            <v>0</v>
          </cell>
        </row>
        <row r="387">
          <cell r="A387" t="str">
            <v>nzPMnzWF</v>
          </cell>
          <cell r="B387" t="str">
            <v>nzPM</v>
          </cell>
          <cell r="C387" t="str">
            <v>nzWF</v>
          </cell>
          <cell r="D387" t="str">
            <v>Reg</v>
          </cell>
          <cell r="E387" t="str">
            <v>Dom</v>
          </cell>
          <cell r="G387">
            <v>412</v>
          </cell>
          <cell r="H387">
            <v>382</v>
          </cell>
          <cell r="I387">
            <v>0</v>
          </cell>
          <cell r="J387">
            <v>15</v>
          </cell>
          <cell r="K387">
            <v>15</v>
          </cell>
          <cell r="L387">
            <v>0</v>
          </cell>
          <cell r="M387">
            <v>472.50346030478966</v>
          </cell>
          <cell r="N387" t="str">
            <v>Pmr-Wka</v>
          </cell>
          <cell r="O387" t="str">
            <v>Reg-Reg</v>
          </cell>
          <cell r="P387">
            <v>0</v>
          </cell>
          <cell r="Q387">
            <v>1</v>
          </cell>
          <cell r="R387" t="str">
            <v>Pmr-Wka</v>
          </cell>
          <cell r="S387" t="str">
            <v>add 13sep07</v>
          </cell>
          <cell r="T387">
            <v>0</v>
          </cell>
          <cell r="V387" t="e">
            <v>#N/A</v>
          </cell>
          <cell r="W387">
            <v>0</v>
          </cell>
        </row>
        <row r="388">
          <cell r="A388" t="str">
            <v>nzPMnzWN</v>
          </cell>
          <cell r="B388" t="str">
            <v>nzPM</v>
          </cell>
          <cell r="C388" t="str">
            <v>nzWN</v>
          </cell>
          <cell r="D388" t="str">
            <v>Reg</v>
          </cell>
          <cell r="E388" t="str">
            <v>Dom</v>
          </cell>
          <cell r="G388">
            <v>70</v>
          </cell>
          <cell r="H388">
            <v>30</v>
          </cell>
          <cell r="I388">
            <v>0</v>
          </cell>
          <cell r="J388">
            <v>15</v>
          </cell>
          <cell r="K388">
            <v>25</v>
          </cell>
          <cell r="L388">
            <v>0</v>
          </cell>
          <cell r="M388">
            <v>228.63070659909178</v>
          </cell>
          <cell r="N388" t="str">
            <v>Pmr-Wlg</v>
          </cell>
          <cell r="O388" t="str">
            <v>Reg-Mtr</v>
          </cell>
          <cell r="P388">
            <v>0</v>
          </cell>
          <cell r="Q388">
            <v>1</v>
          </cell>
          <cell r="R388" t="str">
            <v>Pmr-Wlg</v>
          </cell>
          <cell r="T388">
            <v>0</v>
          </cell>
          <cell r="V388" t="e">
            <v>#N/A</v>
          </cell>
          <cell r="W388">
            <v>0</v>
          </cell>
        </row>
        <row r="389">
          <cell r="A389" t="str">
            <v>nzPMybBN</v>
          </cell>
          <cell r="B389" t="str">
            <v>nzPM</v>
          </cell>
          <cell r="C389" t="str">
            <v>ybBN</v>
          </cell>
          <cell r="D389" t="str">
            <v>Mtr</v>
          </cell>
          <cell r="E389" t="str">
            <v>Int</v>
          </cell>
          <cell r="F389" t="str">
            <v>Y</v>
          </cell>
          <cell r="G389">
            <v>695</v>
          </cell>
          <cell r="H389">
            <v>150</v>
          </cell>
          <cell r="I389">
            <v>530</v>
          </cell>
          <cell r="J389">
            <v>15</v>
          </cell>
          <cell r="K389">
            <v>0</v>
          </cell>
          <cell r="L389">
            <v>0</v>
          </cell>
          <cell r="M389">
            <v>159.00226413482292</v>
          </cell>
          <cell r="N389" t="str">
            <v>Pmr-Bne</v>
          </cell>
          <cell r="O389" t="str">
            <v>Tasman</v>
          </cell>
          <cell r="P389">
            <v>0</v>
          </cell>
          <cell r="Q389">
            <v>1</v>
          </cell>
          <cell r="R389" t="str">
            <v>Bne-Pmr</v>
          </cell>
          <cell r="T389">
            <v>530</v>
          </cell>
          <cell r="V389" t="e">
            <v>#N/A</v>
          </cell>
          <cell r="W389">
            <v>530</v>
          </cell>
        </row>
        <row r="390">
          <cell r="A390" t="str">
            <v>nzPMybCG</v>
          </cell>
          <cell r="B390" t="str">
            <v>nzPM</v>
          </cell>
          <cell r="C390" t="str">
            <v>ybCG</v>
          </cell>
          <cell r="D390" t="str">
            <v>Mtr</v>
          </cell>
          <cell r="E390" t="str">
            <v>Int</v>
          </cell>
          <cell r="F390" t="str">
            <v>Y</v>
          </cell>
          <cell r="G390">
            <v>749</v>
          </cell>
          <cell r="H390">
            <v>150</v>
          </cell>
          <cell r="I390">
            <v>584</v>
          </cell>
          <cell r="J390">
            <v>15</v>
          </cell>
          <cell r="K390">
            <v>0</v>
          </cell>
          <cell r="L390">
            <v>0</v>
          </cell>
          <cell r="M390">
            <v>164.61410875134607</v>
          </cell>
          <cell r="N390" t="str">
            <v>Pmr-Ool</v>
          </cell>
          <cell r="O390" t="str">
            <v>Tasman</v>
          </cell>
          <cell r="P390">
            <v>0</v>
          </cell>
          <cell r="Q390">
            <v>1</v>
          </cell>
          <cell r="R390" t="str">
            <v>Ool-Pmr</v>
          </cell>
          <cell r="T390">
            <v>584</v>
          </cell>
          <cell r="V390" t="e">
            <v>#N/A</v>
          </cell>
          <cell r="W390">
            <v>584</v>
          </cell>
        </row>
        <row r="391">
          <cell r="A391" t="str">
            <v>nzPMymML</v>
          </cell>
          <cell r="B391" t="str">
            <v>nzPM</v>
          </cell>
          <cell r="C391" t="str">
            <v>ymML</v>
          </cell>
          <cell r="D391" t="str">
            <v>Mtr</v>
          </cell>
          <cell r="E391" t="str">
            <v>Int</v>
          </cell>
          <cell r="F391" t="str">
            <v>Y</v>
          </cell>
          <cell r="G391">
            <v>574</v>
          </cell>
          <cell r="H391">
            <v>150</v>
          </cell>
          <cell r="I391">
            <v>409</v>
          </cell>
          <cell r="J391">
            <v>15</v>
          </cell>
          <cell r="K391">
            <v>0</v>
          </cell>
          <cell r="L391">
            <v>0</v>
          </cell>
          <cell r="M391">
            <v>146.42757527187288</v>
          </cell>
          <cell r="N391" t="str">
            <v>Pmr-Mel</v>
          </cell>
          <cell r="O391" t="str">
            <v>Tasman</v>
          </cell>
          <cell r="P391">
            <v>0</v>
          </cell>
          <cell r="Q391">
            <v>1</v>
          </cell>
          <cell r="R391" t="str">
            <v>Mel-Pmr</v>
          </cell>
          <cell r="T391">
            <v>409</v>
          </cell>
          <cell r="V391" t="e">
            <v>#N/A</v>
          </cell>
          <cell r="W391">
            <v>409</v>
          </cell>
        </row>
        <row r="392">
          <cell r="A392" t="str">
            <v>nzPMysSY</v>
          </cell>
          <cell r="B392" t="str">
            <v>nzPM</v>
          </cell>
          <cell r="C392" t="str">
            <v>ysSY</v>
          </cell>
          <cell r="D392" t="str">
            <v>Mtr</v>
          </cell>
          <cell r="E392" t="str">
            <v>Int</v>
          </cell>
          <cell r="F392" t="str">
            <v>Y</v>
          </cell>
          <cell r="G392">
            <v>596</v>
          </cell>
          <cell r="H392">
            <v>150</v>
          </cell>
          <cell r="I392">
            <v>431</v>
          </cell>
          <cell r="J392">
            <v>15</v>
          </cell>
          <cell r="K392">
            <v>0</v>
          </cell>
          <cell r="L392">
            <v>0</v>
          </cell>
          <cell r="M392">
            <v>148.71388233786379</v>
          </cell>
          <cell r="N392" t="str">
            <v>Pmr-Syd</v>
          </cell>
          <cell r="O392" t="str">
            <v>Tasman</v>
          </cell>
          <cell r="P392">
            <v>0</v>
          </cell>
          <cell r="Q392">
            <v>1</v>
          </cell>
          <cell r="R392" t="str">
            <v>Pmr-Syd</v>
          </cell>
          <cell r="T392">
            <v>431</v>
          </cell>
          <cell r="V392" t="e">
            <v>#N/A</v>
          </cell>
          <cell r="W392">
            <v>431</v>
          </cell>
        </row>
        <row r="393">
          <cell r="A393" t="str">
            <v>nzPPnzAA</v>
          </cell>
          <cell r="B393" t="str">
            <v>nzPP</v>
          </cell>
          <cell r="C393" t="str">
            <v>nzAA</v>
          </cell>
          <cell r="D393" t="str">
            <v>Reg</v>
          </cell>
          <cell r="E393" t="str">
            <v>Dom</v>
          </cell>
          <cell r="G393">
            <v>233</v>
          </cell>
          <cell r="H393">
            <v>198</v>
          </cell>
          <cell r="I393">
            <v>0</v>
          </cell>
          <cell r="J393">
            <v>10</v>
          </cell>
          <cell r="K393">
            <v>25</v>
          </cell>
          <cell r="L393">
            <v>0</v>
          </cell>
          <cell r="M393">
            <v>345.02452086772035</v>
          </cell>
          <cell r="N393" t="str">
            <v>Ppq-Akl</v>
          </cell>
          <cell r="O393" t="str">
            <v>Reg-Mtr</v>
          </cell>
          <cell r="P393">
            <v>0</v>
          </cell>
          <cell r="Q393">
            <v>1</v>
          </cell>
          <cell r="R393" t="str">
            <v>Akl-Ppq</v>
          </cell>
          <cell r="T393">
            <v>0</v>
          </cell>
          <cell r="V393" t="e">
            <v>#N/A</v>
          </cell>
          <cell r="W393">
            <v>0</v>
          </cell>
        </row>
        <row r="394">
          <cell r="A394" t="str">
            <v>nzPPnzNP</v>
          </cell>
          <cell r="B394" t="str">
            <v>nzPP</v>
          </cell>
          <cell r="C394" t="str">
            <v>nzNP</v>
          </cell>
          <cell r="D394" t="str">
            <v>Reg</v>
          </cell>
          <cell r="E394" t="str">
            <v>Dom</v>
          </cell>
          <cell r="G394">
            <v>119</v>
          </cell>
          <cell r="H394">
            <v>94</v>
          </cell>
          <cell r="I394">
            <v>0</v>
          </cell>
          <cell r="J394">
            <v>10</v>
          </cell>
          <cell r="K394">
            <v>15</v>
          </cell>
          <cell r="L394">
            <v>0</v>
          </cell>
          <cell r="M394">
            <v>272.97120727285505</v>
          </cell>
          <cell r="N394" t="str">
            <v>Ppq-Npl</v>
          </cell>
          <cell r="O394" t="str">
            <v>Reg-Reg</v>
          </cell>
          <cell r="P394">
            <v>0</v>
          </cell>
          <cell r="Q394">
            <v>1</v>
          </cell>
          <cell r="R394" t="str">
            <v>Npl-Ppq</v>
          </cell>
          <cell r="T394">
            <v>0</v>
          </cell>
          <cell r="V394" t="e">
            <v>#N/A</v>
          </cell>
          <cell r="W394">
            <v>0</v>
          </cell>
        </row>
        <row r="395">
          <cell r="A395" t="str">
            <v>nzPPnzWN</v>
          </cell>
          <cell r="B395" t="str">
            <v>nzPP</v>
          </cell>
          <cell r="C395" t="str">
            <v>nzWN</v>
          </cell>
          <cell r="D395" t="str">
            <v>Reg</v>
          </cell>
          <cell r="E395" t="str">
            <v>Dom</v>
          </cell>
          <cell r="G395">
            <v>35</v>
          </cell>
          <cell r="H395">
            <v>0</v>
          </cell>
          <cell r="I395">
            <v>0</v>
          </cell>
          <cell r="J395">
            <v>10</v>
          </cell>
          <cell r="K395">
            <v>25</v>
          </cell>
          <cell r="L395">
            <v>0</v>
          </cell>
          <cell r="M395">
            <v>207.84609690826525</v>
          </cell>
          <cell r="N395" t="str">
            <v>Ppq-Wlg</v>
          </cell>
          <cell r="O395" t="str">
            <v>Reg-Mtr</v>
          </cell>
          <cell r="P395">
            <v>0</v>
          </cell>
          <cell r="Q395">
            <v>1</v>
          </cell>
          <cell r="R395" t="str">
            <v>Ppq-Wlg</v>
          </cell>
          <cell r="T395">
            <v>0</v>
          </cell>
          <cell r="V395" t="e">
            <v>#N/A</v>
          </cell>
          <cell r="W395">
            <v>0</v>
          </cell>
        </row>
        <row r="396">
          <cell r="A396" t="str">
            <v>nzPPnzWU</v>
          </cell>
          <cell r="B396" t="str">
            <v>nzPP</v>
          </cell>
          <cell r="C396" t="str">
            <v>nzWU</v>
          </cell>
          <cell r="D396" t="str">
            <v>Reg</v>
          </cell>
          <cell r="E396" t="str">
            <v>Dom</v>
          </cell>
          <cell r="G396">
            <v>56</v>
          </cell>
          <cell r="H396">
            <v>36</v>
          </cell>
          <cell r="I396">
            <v>0</v>
          </cell>
          <cell r="J396">
            <v>10</v>
          </cell>
          <cell r="K396">
            <v>10</v>
          </cell>
          <cell r="L396">
            <v>0</v>
          </cell>
          <cell r="M396">
            <v>232.78762853725709</v>
          </cell>
          <cell r="N396" t="str">
            <v>Ppq-Wag</v>
          </cell>
          <cell r="O396" t="str">
            <v>Reg-Reg</v>
          </cell>
          <cell r="P396">
            <v>0</v>
          </cell>
          <cell r="Q396">
            <v>1</v>
          </cell>
          <cell r="R396" t="str">
            <v>Ppq-Wag</v>
          </cell>
          <cell r="T396">
            <v>0</v>
          </cell>
          <cell r="V396" t="e">
            <v>#N/A</v>
          </cell>
          <cell r="W396">
            <v>0</v>
          </cell>
        </row>
        <row r="397">
          <cell r="A397" t="str">
            <v>nzQNnzAA</v>
          </cell>
          <cell r="B397" t="str">
            <v>nzQN</v>
          </cell>
          <cell r="C397" t="str">
            <v>nzAA</v>
          </cell>
          <cell r="D397" t="str">
            <v>Reg</v>
          </cell>
          <cell r="E397" t="str">
            <v>Dom</v>
          </cell>
          <cell r="G397">
            <v>551</v>
          </cell>
          <cell r="H397">
            <v>511</v>
          </cell>
          <cell r="I397">
            <v>0</v>
          </cell>
          <cell r="J397">
            <v>15</v>
          </cell>
          <cell r="K397">
            <v>25</v>
          </cell>
          <cell r="L397">
            <v>0</v>
          </cell>
          <cell r="M397">
            <v>561.87728197534375</v>
          </cell>
          <cell r="N397" t="str">
            <v>Zqn-Akl</v>
          </cell>
          <cell r="O397" t="str">
            <v>Reg-Mtr</v>
          </cell>
          <cell r="P397">
            <v>0</v>
          </cell>
          <cell r="Q397">
            <v>1</v>
          </cell>
          <cell r="R397" t="str">
            <v>Akl-Zqn</v>
          </cell>
          <cell r="T397">
            <v>0</v>
          </cell>
          <cell r="V397" t="e">
            <v>#N/A</v>
          </cell>
          <cell r="W397">
            <v>0</v>
          </cell>
        </row>
        <row r="398">
          <cell r="A398" t="str">
            <v>nzQNnzCH</v>
          </cell>
          <cell r="B398" t="str">
            <v>nzQN</v>
          </cell>
          <cell r="C398" t="str">
            <v>nzCH</v>
          </cell>
          <cell r="D398" t="str">
            <v>Reg</v>
          </cell>
          <cell r="E398" t="str">
            <v>Dom</v>
          </cell>
          <cell r="G398">
            <v>186</v>
          </cell>
          <cell r="H398">
            <v>146</v>
          </cell>
          <cell r="I398">
            <v>0</v>
          </cell>
          <cell r="J398">
            <v>15</v>
          </cell>
          <cell r="K398">
            <v>25</v>
          </cell>
          <cell r="L398">
            <v>0</v>
          </cell>
          <cell r="M398">
            <v>308.99786407028768</v>
          </cell>
          <cell r="N398" t="str">
            <v>Zqn-Chc</v>
          </cell>
          <cell r="O398" t="str">
            <v>Reg-Mtr</v>
          </cell>
          <cell r="P398">
            <v>0</v>
          </cell>
          <cell r="Q398">
            <v>1</v>
          </cell>
          <cell r="R398" t="str">
            <v>Chc-Zqn</v>
          </cell>
          <cell r="T398">
            <v>0</v>
          </cell>
          <cell r="V398" t="e">
            <v>#N/A</v>
          </cell>
          <cell r="W398">
            <v>0</v>
          </cell>
        </row>
        <row r="399">
          <cell r="A399" t="str">
            <v>nzQNnzDN</v>
          </cell>
          <cell r="B399" t="str">
            <v>nzQN</v>
          </cell>
          <cell r="C399" t="str">
            <v>nzDN</v>
          </cell>
          <cell r="D399" t="str">
            <v>Reg</v>
          </cell>
          <cell r="E399" t="str">
            <v>Dom</v>
          </cell>
          <cell r="G399">
            <v>81</v>
          </cell>
          <cell r="H399">
            <v>51</v>
          </cell>
          <cell r="I399">
            <v>0</v>
          </cell>
          <cell r="J399">
            <v>15</v>
          </cell>
          <cell r="K399">
            <v>15</v>
          </cell>
          <cell r="L399">
            <v>0</v>
          </cell>
          <cell r="M399">
            <v>243.17993338267036</v>
          </cell>
          <cell r="N399" t="str">
            <v>Zqn-Dud</v>
          </cell>
          <cell r="O399" t="str">
            <v>Reg-Reg</v>
          </cell>
          <cell r="P399">
            <v>0</v>
          </cell>
          <cell r="Q399">
            <v>1</v>
          </cell>
          <cell r="R399" t="str">
            <v>Dud-Zqn</v>
          </cell>
          <cell r="T399">
            <v>0</v>
          </cell>
          <cell r="V399" t="e">
            <v>#N/A</v>
          </cell>
          <cell r="W399">
            <v>0</v>
          </cell>
        </row>
        <row r="400">
          <cell r="A400" t="str">
            <v>nzQNnzMC</v>
          </cell>
          <cell r="B400" t="str">
            <v>nzQN</v>
          </cell>
          <cell r="C400" t="str">
            <v>nzMC</v>
          </cell>
          <cell r="D400" t="str">
            <v>Reg</v>
          </cell>
          <cell r="E400" t="str">
            <v>Dom</v>
          </cell>
          <cell r="G400">
            <v>95</v>
          </cell>
          <cell r="H400">
            <v>80</v>
          </cell>
          <cell r="I400">
            <v>0</v>
          </cell>
          <cell r="J400">
            <v>15</v>
          </cell>
          <cell r="K400">
            <v>0</v>
          </cell>
          <cell r="L400">
            <v>0</v>
          </cell>
          <cell r="M400">
            <v>263.27172275046934</v>
          </cell>
          <cell r="N400" t="str">
            <v>Zqn-Mon</v>
          </cell>
          <cell r="O400" t="str">
            <v>Reg-Reg</v>
          </cell>
          <cell r="P400">
            <v>0</v>
          </cell>
          <cell r="Q400">
            <v>1</v>
          </cell>
          <cell r="R400" t="str">
            <v>Mon-Zqn</v>
          </cell>
          <cell r="T400">
            <v>0</v>
          </cell>
          <cell r="V400" t="e">
            <v>#N/A</v>
          </cell>
          <cell r="W400">
            <v>0</v>
          </cell>
        </row>
        <row r="401">
          <cell r="A401" t="str">
            <v>nzQNnzMO</v>
          </cell>
          <cell r="B401" t="str">
            <v>nzQN</v>
          </cell>
          <cell r="C401" t="str">
            <v>nzMO</v>
          </cell>
          <cell r="D401" t="str">
            <v>Reg</v>
          </cell>
          <cell r="E401" t="str">
            <v>Dom</v>
          </cell>
          <cell r="G401">
            <v>55</v>
          </cell>
          <cell r="H401">
            <v>40</v>
          </cell>
          <cell r="I401">
            <v>0</v>
          </cell>
          <cell r="J401">
            <v>15</v>
          </cell>
          <cell r="K401">
            <v>0</v>
          </cell>
          <cell r="L401">
            <v>0</v>
          </cell>
          <cell r="M401">
            <v>235.55890982936728</v>
          </cell>
          <cell r="N401" t="str">
            <v>Zqn-Man</v>
          </cell>
          <cell r="O401" t="str">
            <v>Reg-Reg</v>
          </cell>
          <cell r="P401">
            <v>0</v>
          </cell>
          <cell r="Q401">
            <v>1</v>
          </cell>
          <cell r="R401" t="str">
            <v>Man-Zqn</v>
          </cell>
          <cell r="T401">
            <v>0</v>
          </cell>
          <cell r="V401" t="e">
            <v>#N/A</v>
          </cell>
          <cell r="W401">
            <v>0</v>
          </cell>
        </row>
        <row r="402">
          <cell r="A402" t="str">
            <v>nzQNnzNS</v>
          </cell>
          <cell r="B402" t="str">
            <v>nzQN</v>
          </cell>
          <cell r="C402" t="str">
            <v>nzNS</v>
          </cell>
          <cell r="D402" t="str">
            <v>Reg</v>
          </cell>
          <cell r="E402" t="str">
            <v>Dom</v>
          </cell>
          <cell r="G402">
            <v>296</v>
          </cell>
          <cell r="H402">
            <v>266</v>
          </cell>
          <cell r="I402">
            <v>0</v>
          </cell>
          <cell r="J402">
            <v>15</v>
          </cell>
          <cell r="K402">
            <v>15</v>
          </cell>
          <cell r="L402">
            <v>0</v>
          </cell>
          <cell r="M402">
            <v>392.13630283359385</v>
          </cell>
          <cell r="N402" t="str">
            <v>Zqn-Nsn</v>
          </cell>
          <cell r="O402" t="str">
            <v>Reg-Reg</v>
          </cell>
          <cell r="P402">
            <v>0</v>
          </cell>
          <cell r="Q402">
            <v>1</v>
          </cell>
          <cell r="R402" t="str">
            <v>Nsn-Zqn</v>
          </cell>
          <cell r="T402">
            <v>0</v>
          </cell>
          <cell r="V402" t="e">
            <v>#N/A</v>
          </cell>
          <cell r="W402">
            <v>0</v>
          </cell>
        </row>
        <row r="403">
          <cell r="A403" t="str">
            <v>nzQNnzNV</v>
          </cell>
          <cell r="B403" t="str">
            <v>nzQN</v>
          </cell>
          <cell r="C403" t="str">
            <v>nzNV</v>
          </cell>
          <cell r="D403" t="str">
            <v>Reg</v>
          </cell>
          <cell r="E403" t="str">
            <v>Dom</v>
          </cell>
          <cell r="G403">
            <v>85</v>
          </cell>
          <cell r="H403">
            <v>55</v>
          </cell>
          <cell r="I403">
            <v>0</v>
          </cell>
          <cell r="J403">
            <v>15</v>
          </cell>
          <cell r="K403">
            <v>15</v>
          </cell>
          <cell r="L403">
            <v>0</v>
          </cell>
          <cell r="M403">
            <v>245.95121467478054</v>
          </cell>
          <cell r="N403" t="str">
            <v>Zqn-Ivc</v>
          </cell>
          <cell r="O403" t="str">
            <v>Reg-Reg</v>
          </cell>
          <cell r="P403">
            <v>0</v>
          </cell>
          <cell r="Q403">
            <v>1</v>
          </cell>
          <cell r="R403" t="str">
            <v>Ivc-Zqn</v>
          </cell>
          <cell r="S403" t="str">
            <v>new 10oct00</v>
          </cell>
          <cell r="T403">
            <v>0</v>
          </cell>
          <cell r="V403" t="e">
            <v>#N/A</v>
          </cell>
          <cell r="W403">
            <v>0</v>
          </cell>
        </row>
        <row r="404">
          <cell r="A404" t="str">
            <v>nzQNnzPM</v>
          </cell>
          <cell r="B404" t="str">
            <v>nzQN</v>
          </cell>
          <cell r="C404" t="str">
            <v>nzPM</v>
          </cell>
          <cell r="D404" t="str">
            <v>Reg</v>
          </cell>
          <cell r="E404" t="str">
            <v>Dom</v>
          </cell>
          <cell r="G404">
            <v>412</v>
          </cell>
          <cell r="H404">
            <v>382</v>
          </cell>
          <cell r="I404">
            <v>0</v>
          </cell>
          <cell r="J404">
            <v>15</v>
          </cell>
          <cell r="K404">
            <v>15</v>
          </cell>
          <cell r="L404">
            <v>0</v>
          </cell>
          <cell r="M404">
            <v>472.50346030478966</v>
          </cell>
          <cell r="N404" t="str">
            <v>Zqn-Pmr</v>
          </cell>
          <cell r="O404" t="str">
            <v>Reg-Reg</v>
          </cell>
          <cell r="P404">
            <v>0</v>
          </cell>
          <cell r="Q404">
            <v>1</v>
          </cell>
          <cell r="R404" t="str">
            <v>Pmr-Zqn</v>
          </cell>
          <cell r="S404" t="str">
            <v>add 13sep07</v>
          </cell>
          <cell r="T404">
            <v>0</v>
          </cell>
          <cell r="V404" t="e">
            <v>#N/A</v>
          </cell>
          <cell r="W404">
            <v>0</v>
          </cell>
        </row>
        <row r="405">
          <cell r="A405" t="str">
            <v>nzQNnzQN</v>
          </cell>
          <cell r="B405" t="str">
            <v>nzQN</v>
          </cell>
          <cell r="C405" t="str">
            <v>nzQN</v>
          </cell>
          <cell r="D405" t="str">
            <v>Reg</v>
          </cell>
          <cell r="E405" t="str">
            <v>Dom</v>
          </cell>
          <cell r="G405">
            <v>20</v>
          </cell>
          <cell r="H405">
            <v>0</v>
          </cell>
          <cell r="I405">
            <v>0</v>
          </cell>
          <cell r="J405">
            <v>10</v>
          </cell>
          <cell r="K405">
            <v>10</v>
          </cell>
          <cell r="L405">
            <v>0</v>
          </cell>
          <cell r="M405">
            <v>207.84609690826525</v>
          </cell>
          <cell r="N405" t="str">
            <v>Zqn-Zqn</v>
          </cell>
          <cell r="O405" t="str">
            <v>Local</v>
          </cell>
          <cell r="P405">
            <v>0</v>
          </cell>
          <cell r="Q405">
            <v>1</v>
          </cell>
          <cell r="R405" t="str">
            <v>Zqn-Zqn</v>
          </cell>
          <cell r="S405" t="str">
            <v>Local Loop</v>
          </cell>
          <cell r="T405">
            <v>0</v>
          </cell>
          <cell r="V405" t="e">
            <v>#N/A</v>
          </cell>
          <cell r="W405">
            <v>0</v>
          </cell>
        </row>
        <row r="406">
          <cell r="A406" t="str">
            <v>nzQNnzRO</v>
          </cell>
          <cell r="B406" t="str">
            <v>nzQN</v>
          </cell>
          <cell r="C406" t="str">
            <v>nzRO</v>
          </cell>
          <cell r="D406" t="str">
            <v>Reg</v>
          </cell>
          <cell r="E406" t="str">
            <v>Dom</v>
          </cell>
          <cell r="G406">
            <v>534</v>
          </cell>
          <cell r="H406">
            <v>504</v>
          </cell>
          <cell r="I406">
            <v>0</v>
          </cell>
          <cell r="J406">
            <v>15</v>
          </cell>
          <cell r="K406">
            <v>15</v>
          </cell>
          <cell r="L406">
            <v>0</v>
          </cell>
          <cell r="M406">
            <v>557.02753971415098</v>
          </cell>
          <cell r="N406" t="str">
            <v>Zqn-Rot</v>
          </cell>
          <cell r="O406" t="str">
            <v>Reg-Reg</v>
          </cell>
          <cell r="P406">
            <v>0</v>
          </cell>
          <cell r="Q406">
            <v>1</v>
          </cell>
          <cell r="R406" t="str">
            <v>Rot-Zqn</v>
          </cell>
          <cell r="T406">
            <v>0</v>
          </cell>
          <cell r="V406" t="e">
            <v>#N/A</v>
          </cell>
          <cell r="W406">
            <v>0</v>
          </cell>
        </row>
        <row r="407">
          <cell r="A407" t="str">
            <v>nzQNnzTZ</v>
          </cell>
          <cell r="B407" t="str">
            <v>nzQN</v>
          </cell>
          <cell r="C407" t="str">
            <v>nzTZ</v>
          </cell>
          <cell r="D407" t="str">
            <v>Reg</v>
          </cell>
          <cell r="E407" t="str">
            <v>Dom</v>
          </cell>
          <cell r="G407">
            <v>50</v>
          </cell>
          <cell r="H407">
            <v>35</v>
          </cell>
          <cell r="I407">
            <v>0</v>
          </cell>
          <cell r="J407">
            <v>15</v>
          </cell>
          <cell r="K407">
            <v>0</v>
          </cell>
          <cell r="L407">
            <v>0</v>
          </cell>
          <cell r="M407">
            <v>232.09480821422952</v>
          </cell>
          <cell r="N407" t="str">
            <v>Zqn-Teu</v>
          </cell>
          <cell r="O407" t="str">
            <v>Reg-Reg</v>
          </cell>
          <cell r="P407">
            <v>0</v>
          </cell>
          <cell r="Q407">
            <v>1</v>
          </cell>
          <cell r="R407" t="str">
            <v>Teu-Zqn</v>
          </cell>
          <cell r="T407">
            <v>0</v>
          </cell>
          <cell r="V407" t="e">
            <v>#N/A</v>
          </cell>
          <cell r="W407">
            <v>0</v>
          </cell>
        </row>
        <row r="408">
          <cell r="A408" t="str">
            <v>nzQNnzWN</v>
          </cell>
          <cell r="B408" t="str">
            <v>nzQN</v>
          </cell>
          <cell r="C408" t="str">
            <v>nzWN</v>
          </cell>
          <cell r="D408" t="str">
            <v>Reg</v>
          </cell>
          <cell r="E408" t="str">
            <v>Dom</v>
          </cell>
          <cell r="G408">
            <v>344</v>
          </cell>
          <cell r="H408">
            <v>304</v>
          </cell>
          <cell r="I408">
            <v>0</v>
          </cell>
          <cell r="J408">
            <v>15</v>
          </cell>
          <cell r="K408">
            <v>25</v>
          </cell>
          <cell r="L408">
            <v>0</v>
          </cell>
          <cell r="M408">
            <v>418.46347510864075</v>
          </cell>
          <cell r="N408" t="str">
            <v>Zqn-Wlg</v>
          </cell>
          <cell r="O408" t="str">
            <v>Reg-Mtr</v>
          </cell>
          <cell r="P408">
            <v>0</v>
          </cell>
          <cell r="Q408">
            <v>1</v>
          </cell>
          <cell r="R408" t="str">
            <v>Wlg-Zqn</v>
          </cell>
          <cell r="T408">
            <v>0</v>
          </cell>
          <cell r="V408" t="e">
            <v>#N/A</v>
          </cell>
          <cell r="W408">
            <v>0</v>
          </cell>
        </row>
        <row r="409">
          <cell r="A409" t="str">
            <v>nzQNybBN</v>
          </cell>
          <cell r="B409" t="str">
            <v>nzQN</v>
          </cell>
          <cell r="C409" t="str">
            <v>ybBN</v>
          </cell>
          <cell r="D409" t="str">
            <v>Mtr</v>
          </cell>
          <cell r="E409" t="str">
            <v>Int</v>
          </cell>
          <cell r="F409" t="str">
            <v>Y</v>
          </cell>
          <cell r="G409">
            <v>454</v>
          </cell>
          <cell r="H409">
            <v>150</v>
          </cell>
          <cell r="I409">
            <v>289</v>
          </cell>
          <cell r="J409">
            <v>15</v>
          </cell>
          <cell r="K409">
            <v>0</v>
          </cell>
          <cell r="L409">
            <v>0</v>
          </cell>
          <cell r="M409">
            <v>133.95680945737695</v>
          </cell>
          <cell r="N409" t="str">
            <v>Zqn-Bne</v>
          </cell>
          <cell r="O409" t="str">
            <v>Tasman</v>
          </cell>
          <cell r="P409">
            <v>0</v>
          </cell>
          <cell r="Q409">
            <v>1</v>
          </cell>
          <cell r="R409" t="str">
            <v>Bne-Zqn</v>
          </cell>
          <cell r="S409" t="str">
            <v>new 10oct00</v>
          </cell>
          <cell r="T409">
            <v>289</v>
          </cell>
          <cell r="V409" t="e">
            <v>#N/A</v>
          </cell>
          <cell r="W409">
            <v>289</v>
          </cell>
        </row>
        <row r="410">
          <cell r="A410" t="str">
            <v>nzQNymML</v>
          </cell>
          <cell r="B410" t="str">
            <v>nzQN</v>
          </cell>
          <cell r="C410" t="str">
            <v>ymML</v>
          </cell>
          <cell r="D410" t="str">
            <v>Mtr</v>
          </cell>
          <cell r="E410" t="str">
            <v>Int</v>
          </cell>
          <cell r="F410" t="str">
            <v>Y</v>
          </cell>
          <cell r="G410">
            <v>258</v>
          </cell>
          <cell r="H410">
            <v>150</v>
          </cell>
          <cell r="I410">
            <v>93</v>
          </cell>
          <cell r="J410">
            <v>15</v>
          </cell>
          <cell r="K410">
            <v>0</v>
          </cell>
          <cell r="L410">
            <v>0</v>
          </cell>
          <cell r="M410">
            <v>113.58789196036696</v>
          </cell>
          <cell r="N410" t="str">
            <v>Zqn-Mel</v>
          </cell>
          <cell r="O410" t="str">
            <v>Tasman</v>
          </cell>
          <cell r="P410">
            <v>0</v>
          </cell>
          <cell r="Q410">
            <v>1</v>
          </cell>
          <cell r="R410" t="str">
            <v>Mel-Zqn</v>
          </cell>
          <cell r="T410">
            <v>93</v>
          </cell>
          <cell r="V410" t="e">
            <v>#N/A</v>
          </cell>
          <cell r="W410">
            <v>93</v>
          </cell>
        </row>
        <row r="411">
          <cell r="A411" t="str">
            <v>nzQNysSY</v>
          </cell>
          <cell r="B411" t="str">
            <v>nzQN</v>
          </cell>
          <cell r="C411" t="str">
            <v>ysSY</v>
          </cell>
          <cell r="D411" t="str">
            <v>Mtr</v>
          </cell>
          <cell r="E411" t="str">
            <v>Int</v>
          </cell>
          <cell r="F411" t="str">
            <v>Y</v>
          </cell>
          <cell r="G411">
            <v>383</v>
          </cell>
          <cell r="H411">
            <v>150</v>
          </cell>
          <cell r="I411">
            <v>218</v>
          </cell>
          <cell r="J411">
            <v>15</v>
          </cell>
          <cell r="K411">
            <v>0</v>
          </cell>
          <cell r="L411">
            <v>0</v>
          </cell>
          <cell r="M411">
            <v>126.57827301713355</v>
          </cell>
          <cell r="N411" t="str">
            <v>Zqn-Syd</v>
          </cell>
          <cell r="O411" t="str">
            <v>Tasman</v>
          </cell>
          <cell r="P411">
            <v>0</v>
          </cell>
          <cell r="Q411">
            <v>1</v>
          </cell>
          <cell r="R411" t="str">
            <v>Syd-Zqn</v>
          </cell>
          <cell r="T411">
            <v>183</v>
          </cell>
          <cell r="V411">
            <v>218</v>
          </cell>
          <cell r="W411">
            <v>218</v>
          </cell>
        </row>
        <row r="412">
          <cell r="A412" t="str">
            <v>nzROnzAA</v>
          </cell>
          <cell r="B412" t="str">
            <v>nzRO</v>
          </cell>
          <cell r="C412" t="str">
            <v>nzAA</v>
          </cell>
          <cell r="D412" t="str">
            <v>Reg</v>
          </cell>
          <cell r="E412" t="str">
            <v>Dom</v>
          </cell>
          <cell r="G412">
            <v>97</v>
          </cell>
          <cell r="H412">
            <v>57</v>
          </cell>
          <cell r="I412">
            <v>0</v>
          </cell>
          <cell r="J412">
            <v>15</v>
          </cell>
          <cell r="K412">
            <v>25</v>
          </cell>
          <cell r="L412">
            <v>0</v>
          </cell>
          <cell r="M412">
            <v>247.33685532083567</v>
          </cell>
          <cell r="N412" t="str">
            <v>Rot-Akl</v>
          </cell>
          <cell r="O412" t="str">
            <v>Reg-Mtr</v>
          </cell>
          <cell r="P412">
            <v>0</v>
          </cell>
          <cell r="Q412">
            <v>1</v>
          </cell>
          <cell r="R412" t="str">
            <v>Akl-Rot</v>
          </cell>
          <cell r="T412">
            <v>0</v>
          </cell>
          <cell r="V412" t="e">
            <v>#N/A</v>
          </cell>
          <cell r="W412">
            <v>0</v>
          </cell>
        </row>
        <row r="413">
          <cell r="A413" t="str">
            <v>nzROnzAP</v>
          </cell>
          <cell r="B413" t="str">
            <v>nzRO</v>
          </cell>
          <cell r="C413" t="str">
            <v>nzAP</v>
          </cell>
          <cell r="D413" t="str">
            <v>Reg</v>
          </cell>
          <cell r="E413" t="str">
            <v>Dom</v>
          </cell>
          <cell r="G413">
            <v>39</v>
          </cell>
          <cell r="H413">
            <v>14</v>
          </cell>
          <cell r="I413">
            <v>0</v>
          </cell>
          <cell r="J413">
            <v>15</v>
          </cell>
          <cell r="K413">
            <v>10</v>
          </cell>
          <cell r="L413">
            <v>0</v>
          </cell>
          <cell r="M413">
            <v>217.54558143065097</v>
          </cell>
          <cell r="N413" t="str">
            <v>Rot-Tuo</v>
          </cell>
          <cell r="O413" t="str">
            <v>Reg-Reg</v>
          </cell>
          <cell r="P413">
            <v>0</v>
          </cell>
          <cell r="Q413">
            <v>1</v>
          </cell>
          <cell r="R413" t="str">
            <v>Rot-Tuo</v>
          </cell>
          <cell r="T413">
            <v>0</v>
          </cell>
          <cell r="V413" t="e">
            <v>#N/A</v>
          </cell>
          <cell r="W413">
            <v>0</v>
          </cell>
        </row>
        <row r="414">
          <cell r="A414" t="str">
            <v>nzROnzCH</v>
          </cell>
          <cell r="B414" t="str">
            <v>nzRO</v>
          </cell>
          <cell r="C414" t="str">
            <v>nzCH</v>
          </cell>
          <cell r="D414" t="str">
            <v>Reg</v>
          </cell>
          <cell r="E414" t="str">
            <v>Dom</v>
          </cell>
          <cell r="G414">
            <v>364</v>
          </cell>
          <cell r="H414">
            <v>324</v>
          </cell>
          <cell r="I414">
            <v>0</v>
          </cell>
          <cell r="J414">
            <v>15</v>
          </cell>
          <cell r="K414">
            <v>25</v>
          </cell>
          <cell r="L414">
            <v>0</v>
          </cell>
          <cell r="M414">
            <v>432.31988156919175</v>
          </cell>
          <cell r="N414" t="str">
            <v>Rot-Chc</v>
          </cell>
          <cell r="O414" t="str">
            <v>Reg-Mtr</v>
          </cell>
          <cell r="P414">
            <v>0</v>
          </cell>
          <cell r="Q414">
            <v>1</v>
          </cell>
          <cell r="R414" t="str">
            <v>Chc-Rot</v>
          </cell>
          <cell r="T414">
            <v>0</v>
          </cell>
          <cell r="V414" t="e">
            <v>#N/A</v>
          </cell>
          <cell r="W414">
            <v>0</v>
          </cell>
        </row>
        <row r="415">
          <cell r="A415" t="str">
            <v>nzROnzHN</v>
          </cell>
          <cell r="B415" t="str">
            <v>nzRO</v>
          </cell>
          <cell r="C415" t="str">
            <v>nzHN</v>
          </cell>
          <cell r="D415" t="str">
            <v>Reg</v>
          </cell>
          <cell r="E415" t="str">
            <v>Dom</v>
          </cell>
          <cell r="G415">
            <v>48</v>
          </cell>
          <cell r="H415">
            <v>18</v>
          </cell>
          <cell r="I415">
            <v>0</v>
          </cell>
          <cell r="J415">
            <v>15</v>
          </cell>
          <cell r="K415">
            <v>15</v>
          </cell>
          <cell r="L415">
            <v>0</v>
          </cell>
          <cell r="M415">
            <v>220.31686272276119</v>
          </cell>
          <cell r="N415" t="str">
            <v>Rot-Hlz</v>
          </cell>
          <cell r="O415" t="str">
            <v>Reg-Reg</v>
          </cell>
          <cell r="P415">
            <v>0</v>
          </cell>
          <cell r="Q415">
            <v>1</v>
          </cell>
          <cell r="R415" t="str">
            <v>Hlz-Rot</v>
          </cell>
          <cell r="T415">
            <v>0</v>
          </cell>
          <cell r="V415" t="e">
            <v>#N/A</v>
          </cell>
          <cell r="W415">
            <v>0</v>
          </cell>
        </row>
        <row r="416">
          <cell r="A416" t="str">
            <v>nzROnzMC</v>
          </cell>
          <cell r="B416" t="str">
            <v>nzRO</v>
          </cell>
          <cell r="C416" t="str">
            <v>nzMC</v>
          </cell>
          <cell r="D416" t="str">
            <v>Reg</v>
          </cell>
          <cell r="E416" t="str">
            <v>Dom</v>
          </cell>
          <cell r="G416">
            <v>438</v>
          </cell>
          <cell r="H416">
            <v>423</v>
          </cell>
          <cell r="I416">
            <v>0</v>
          </cell>
          <cell r="J416">
            <v>15</v>
          </cell>
          <cell r="K416">
            <v>0</v>
          </cell>
          <cell r="L416">
            <v>0</v>
          </cell>
          <cell r="M416">
            <v>500.90909354891926</v>
          </cell>
          <cell r="N416" t="str">
            <v>Rot-Mon</v>
          </cell>
          <cell r="O416" t="str">
            <v>Reg-Reg</v>
          </cell>
          <cell r="P416">
            <v>0</v>
          </cell>
          <cell r="Q416">
            <v>1</v>
          </cell>
          <cell r="R416" t="str">
            <v>Mon-Rot</v>
          </cell>
          <cell r="T416">
            <v>0</v>
          </cell>
          <cell r="V416" t="e">
            <v>#N/A</v>
          </cell>
          <cell r="W416">
            <v>0</v>
          </cell>
        </row>
        <row r="417">
          <cell r="A417" t="str">
            <v>nzROnzNS</v>
          </cell>
          <cell r="B417" t="str">
            <v>nzRO</v>
          </cell>
          <cell r="C417" t="str">
            <v>nzNS</v>
          </cell>
          <cell r="D417" t="str">
            <v>Reg</v>
          </cell>
          <cell r="E417" t="str">
            <v>Dom</v>
          </cell>
          <cell r="G417">
            <v>238</v>
          </cell>
          <cell r="H417">
            <v>208</v>
          </cell>
          <cell r="I417">
            <v>0</v>
          </cell>
          <cell r="J417">
            <v>15</v>
          </cell>
          <cell r="K417">
            <v>15</v>
          </cell>
          <cell r="L417">
            <v>0</v>
          </cell>
          <cell r="M417">
            <v>351.95272409799588</v>
          </cell>
          <cell r="N417" t="str">
            <v>Rot-Nsn</v>
          </cell>
          <cell r="O417" t="str">
            <v>Reg-Reg</v>
          </cell>
          <cell r="P417">
            <v>0</v>
          </cell>
          <cell r="Q417">
            <v>1</v>
          </cell>
          <cell r="R417" t="str">
            <v>Nsn-Rot</v>
          </cell>
          <cell r="T417">
            <v>0</v>
          </cell>
          <cell r="V417" t="e">
            <v>#N/A</v>
          </cell>
          <cell r="W417">
            <v>0</v>
          </cell>
        </row>
        <row r="418">
          <cell r="A418" t="str">
            <v>nzROnzOH</v>
          </cell>
          <cell r="B418" t="str">
            <v>nzRO</v>
          </cell>
          <cell r="C418" t="str">
            <v>nzOH</v>
          </cell>
          <cell r="D418" t="str">
            <v>Mil</v>
          </cell>
          <cell r="E418" t="str">
            <v>Dom</v>
          </cell>
          <cell r="G418">
            <v>132</v>
          </cell>
          <cell r="H418">
            <v>92</v>
          </cell>
          <cell r="I418">
            <v>0</v>
          </cell>
          <cell r="J418">
            <v>15</v>
          </cell>
          <cell r="K418">
            <v>25</v>
          </cell>
          <cell r="L418">
            <v>0</v>
          </cell>
          <cell r="M418">
            <v>271.58556662679996</v>
          </cell>
          <cell r="N418" t="str">
            <v>Rot-Oha</v>
          </cell>
          <cell r="O418" t="str">
            <v>Reg-Reg</v>
          </cell>
          <cell r="P418">
            <v>0</v>
          </cell>
          <cell r="Q418">
            <v>1</v>
          </cell>
          <cell r="R418" t="str">
            <v>Oha-Rot</v>
          </cell>
          <cell r="S418" t="str">
            <v>add 10aug07</v>
          </cell>
          <cell r="T418">
            <v>0</v>
          </cell>
          <cell r="V418" t="e">
            <v>#N/A</v>
          </cell>
          <cell r="W418">
            <v>0</v>
          </cell>
        </row>
        <row r="419">
          <cell r="A419" t="str">
            <v>nzROnzQN</v>
          </cell>
          <cell r="B419" t="str">
            <v>nzRO</v>
          </cell>
          <cell r="C419" t="str">
            <v>nzQN</v>
          </cell>
          <cell r="D419" t="str">
            <v>Reg</v>
          </cell>
          <cell r="E419" t="str">
            <v>Dom</v>
          </cell>
          <cell r="G419">
            <v>534</v>
          </cell>
          <cell r="H419">
            <v>504</v>
          </cell>
          <cell r="I419">
            <v>0</v>
          </cell>
          <cell r="J419">
            <v>15</v>
          </cell>
          <cell r="K419">
            <v>15</v>
          </cell>
          <cell r="L419">
            <v>0</v>
          </cell>
          <cell r="M419">
            <v>557.02753971415098</v>
          </cell>
          <cell r="N419" t="str">
            <v>Rot-Zqn</v>
          </cell>
          <cell r="O419" t="str">
            <v>Reg-Reg</v>
          </cell>
          <cell r="P419">
            <v>0</v>
          </cell>
          <cell r="Q419">
            <v>1</v>
          </cell>
          <cell r="R419" t="str">
            <v>Rot-Zqn</v>
          </cell>
          <cell r="T419">
            <v>0</v>
          </cell>
          <cell r="V419" t="e">
            <v>#N/A</v>
          </cell>
          <cell r="W419">
            <v>0</v>
          </cell>
        </row>
        <row r="420">
          <cell r="A420" t="str">
            <v>nzROnzRO</v>
          </cell>
          <cell r="B420" t="str">
            <v>nzRO</v>
          </cell>
          <cell r="C420" t="str">
            <v>nzRO</v>
          </cell>
          <cell r="D420" t="str">
            <v>Reg</v>
          </cell>
          <cell r="E420" t="str">
            <v>Dom</v>
          </cell>
          <cell r="G420">
            <v>30</v>
          </cell>
          <cell r="H420">
            <v>0</v>
          </cell>
          <cell r="I420">
            <v>0</v>
          </cell>
          <cell r="J420">
            <v>15</v>
          </cell>
          <cell r="K420">
            <v>15</v>
          </cell>
          <cell r="L420">
            <v>0</v>
          </cell>
          <cell r="M420">
            <v>207.84609690826525</v>
          </cell>
          <cell r="N420" t="str">
            <v>Rot-Rot</v>
          </cell>
          <cell r="O420" t="str">
            <v>Local</v>
          </cell>
          <cell r="P420">
            <v>0</v>
          </cell>
          <cell r="Q420">
            <v>1</v>
          </cell>
          <cell r="R420" t="str">
            <v>Rot-Rot</v>
          </cell>
          <cell r="S420" t="str">
            <v>Local Loop</v>
          </cell>
          <cell r="T420">
            <v>0</v>
          </cell>
          <cell r="V420" t="e">
            <v>#N/A</v>
          </cell>
          <cell r="W420">
            <v>0</v>
          </cell>
        </row>
        <row r="421">
          <cell r="A421" t="str">
            <v>nzROnzTG</v>
          </cell>
          <cell r="B421" t="str">
            <v>nzRO</v>
          </cell>
          <cell r="C421" t="str">
            <v>nzTG</v>
          </cell>
          <cell r="D421" t="str">
            <v>Reg</v>
          </cell>
          <cell r="E421" t="str">
            <v>Dom</v>
          </cell>
          <cell r="G421">
            <v>26</v>
          </cell>
          <cell r="H421">
            <v>1</v>
          </cell>
          <cell r="I421">
            <v>0</v>
          </cell>
          <cell r="J421">
            <v>15</v>
          </cell>
          <cell r="K421">
            <v>10</v>
          </cell>
          <cell r="L421">
            <v>0</v>
          </cell>
          <cell r="M421">
            <v>208.5389172312928</v>
          </cell>
          <cell r="N421" t="str">
            <v>Rot-Trg</v>
          </cell>
          <cell r="O421" t="str">
            <v>Reg-Reg</v>
          </cell>
          <cell r="P421">
            <v>0</v>
          </cell>
          <cell r="Q421">
            <v>1</v>
          </cell>
          <cell r="R421" t="str">
            <v>Rot-Trg</v>
          </cell>
          <cell r="T421">
            <v>0</v>
          </cell>
          <cell r="V421" t="e">
            <v>#N/A</v>
          </cell>
          <cell r="W421">
            <v>0</v>
          </cell>
        </row>
        <row r="422">
          <cell r="A422" t="str">
            <v>nzROnzWK</v>
          </cell>
          <cell r="B422" t="str">
            <v>nzRO</v>
          </cell>
          <cell r="C422" t="str">
            <v>nzWK</v>
          </cell>
          <cell r="D422" t="str">
            <v>Reg</v>
          </cell>
          <cell r="E422" t="str">
            <v>Dom</v>
          </cell>
          <cell r="G422">
            <v>30</v>
          </cell>
          <cell r="H422">
            <v>5</v>
          </cell>
          <cell r="I422">
            <v>0</v>
          </cell>
          <cell r="J422">
            <v>15</v>
          </cell>
          <cell r="K422">
            <v>10</v>
          </cell>
          <cell r="L422">
            <v>0</v>
          </cell>
          <cell r="M422">
            <v>211.31019852340302</v>
          </cell>
          <cell r="N422" t="str">
            <v>Rot-Whk</v>
          </cell>
          <cell r="O422" t="str">
            <v>Reg-Reg</v>
          </cell>
          <cell r="P422">
            <v>0</v>
          </cell>
          <cell r="Q422">
            <v>1</v>
          </cell>
          <cell r="R422" t="str">
            <v>Rot-Whk</v>
          </cell>
          <cell r="T422">
            <v>0</v>
          </cell>
          <cell r="V422" t="e">
            <v>#N/A</v>
          </cell>
          <cell r="W422">
            <v>0</v>
          </cell>
        </row>
        <row r="423">
          <cell r="A423" t="str">
            <v>nzROnzWN</v>
          </cell>
          <cell r="B423" t="str">
            <v>nzRO</v>
          </cell>
          <cell r="C423" t="str">
            <v>nzWN</v>
          </cell>
          <cell r="D423" t="str">
            <v>Reg</v>
          </cell>
          <cell r="E423" t="str">
            <v>Dom</v>
          </cell>
          <cell r="G423">
            <v>204</v>
          </cell>
          <cell r="H423">
            <v>164</v>
          </cell>
          <cell r="I423">
            <v>0</v>
          </cell>
          <cell r="J423">
            <v>15</v>
          </cell>
          <cell r="K423">
            <v>25</v>
          </cell>
          <cell r="L423">
            <v>0</v>
          </cell>
          <cell r="M423">
            <v>321.46862988478358</v>
          </cell>
          <cell r="N423" t="str">
            <v>Rot-Wlg</v>
          </cell>
          <cell r="O423" t="str">
            <v>Reg-Mtr</v>
          </cell>
          <cell r="P423">
            <v>0</v>
          </cell>
          <cell r="Q423">
            <v>1</v>
          </cell>
          <cell r="R423" t="str">
            <v>Rot-Wlg</v>
          </cell>
          <cell r="T423">
            <v>0</v>
          </cell>
          <cell r="V423" t="e">
            <v>#N/A</v>
          </cell>
          <cell r="W423">
            <v>0</v>
          </cell>
        </row>
        <row r="424">
          <cell r="A424" t="str">
            <v>nzTGnzAA</v>
          </cell>
          <cell r="B424" t="str">
            <v>nzTG</v>
          </cell>
          <cell r="C424" t="str">
            <v>nzAA</v>
          </cell>
          <cell r="D424" t="str">
            <v>Reg</v>
          </cell>
          <cell r="E424" t="str">
            <v>Dom</v>
          </cell>
          <cell r="G424">
            <v>77</v>
          </cell>
          <cell r="H424">
            <v>42</v>
          </cell>
          <cell r="I424">
            <v>0</v>
          </cell>
          <cell r="J424">
            <v>10</v>
          </cell>
          <cell r="K424">
            <v>25</v>
          </cell>
          <cell r="L424">
            <v>0</v>
          </cell>
          <cell r="M424">
            <v>236.94455047542237</v>
          </cell>
          <cell r="N424" t="str">
            <v>Trg-Akl</v>
          </cell>
          <cell r="O424" t="str">
            <v>Reg-Mtr</v>
          </cell>
          <cell r="P424">
            <v>0</v>
          </cell>
          <cell r="Q424">
            <v>1</v>
          </cell>
          <cell r="R424" t="str">
            <v>Akl-Trg</v>
          </cell>
          <cell r="T424">
            <v>0</v>
          </cell>
          <cell r="V424" t="e">
            <v>#N/A</v>
          </cell>
          <cell r="W424">
            <v>0</v>
          </cell>
        </row>
        <row r="425">
          <cell r="A425" t="str">
            <v>nzTGnzCH</v>
          </cell>
          <cell r="B425" t="str">
            <v>nzTG</v>
          </cell>
          <cell r="C425" t="str">
            <v>nzCH</v>
          </cell>
          <cell r="D425" t="str">
            <v>Reg</v>
          </cell>
          <cell r="E425" t="str">
            <v>Dom</v>
          </cell>
          <cell r="G425">
            <v>385</v>
          </cell>
          <cell r="H425">
            <v>350</v>
          </cell>
          <cell r="I425">
            <v>0</v>
          </cell>
          <cell r="J425">
            <v>10</v>
          </cell>
          <cell r="K425">
            <v>25</v>
          </cell>
          <cell r="L425">
            <v>0</v>
          </cell>
          <cell r="M425">
            <v>450.33320996790809</v>
          </cell>
          <cell r="N425" t="str">
            <v>Trg-Chc</v>
          </cell>
          <cell r="O425" t="str">
            <v>Reg-Mtr</v>
          </cell>
          <cell r="P425">
            <v>0</v>
          </cell>
          <cell r="Q425">
            <v>1</v>
          </cell>
          <cell r="R425" t="str">
            <v>Chc-Trg</v>
          </cell>
          <cell r="S425" t="str">
            <v>add 19dec03</v>
          </cell>
          <cell r="T425">
            <v>0</v>
          </cell>
          <cell r="V425" t="e">
            <v>#N/A</v>
          </cell>
          <cell r="W425">
            <v>0</v>
          </cell>
        </row>
        <row r="426">
          <cell r="A426" t="str">
            <v>nzTGnzHN</v>
          </cell>
          <cell r="B426" t="str">
            <v>nzTG</v>
          </cell>
          <cell r="C426" t="str">
            <v>nzHN</v>
          </cell>
          <cell r="D426" t="str">
            <v>Reg</v>
          </cell>
          <cell r="E426" t="str">
            <v>Dom</v>
          </cell>
          <cell r="G426">
            <v>42</v>
          </cell>
          <cell r="H426">
            <v>17</v>
          </cell>
          <cell r="I426">
            <v>0</v>
          </cell>
          <cell r="J426">
            <v>10</v>
          </cell>
          <cell r="K426">
            <v>15</v>
          </cell>
          <cell r="L426">
            <v>0</v>
          </cell>
          <cell r="M426">
            <v>219.62404239973364</v>
          </cell>
          <cell r="N426" t="str">
            <v>Trg-Hlz</v>
          </cell>
          <cell r="O426" t="str">
            <v>Reg-Reg</v>
          </cell>
          <cell r="P426">
            <v>0</v>
          </cell>
          <cell r="Q426">
            <v>1</v>
          </cell>
          <cell r="R426" t="str">
            <v>Hlz-Trg</v>
          </cell>
          <cell r="T426">
            <v>0</v>
          </cell>
          <cell r="V426" t="e">
            <v>#N/A</v>
          </cell>
          <cell r="W426">
            <v>0</v>
          </cell>
        </row>
        <row r="427">
          <cell r="A427" t="str">
            <v>nzTGnzNR</v>
          </cell>
          <cell r="B427" t="str">
            <v>nzTG</v>
          </cell>
          <cell r="C427" t="str">
            <v>nzNR</v>
          </cell>
          <cell r="D427" t="str">
            <v>Reg</v>
          </cell>
          <cell r="E427" t="str">
            <v>Dom</v>
          </cell>
          <cell r="G427">
            <v>111</v>
          </cell>
          <cell r="H427">
            <v>86</v>
          </cell>
          <cell r="I427">
            <v>0</v>
          </cell>
          <cell r="J427">
            <v>10</v>
          </cell>
          <cell r="K427">
            <v>15</v>
          </cell>
          <cell r="L427">
            <v>0</v>
          </cell>
          <cell r="M427">
            <v>267.42864468863468</v>
          </cell>
          <cell r="N427" t="str">
            <v>Trg-Npe</v>
          </cell>
          <cell r="O427" t="str">
            <v>Reg-Reg</v>
          </cell>
          <cell r="P427">
            <v>0</v>
          </cell>
          <cell r="Q427">
            <v>1</v>
          </cell>
          <cell r="R427" t="str">
            <v>Npe-Trg</v>
          </cell>
          <cell r="T427">
            <v>0</v>
          </cell>
          <cell r="V427" t="e">
            <v>#N/A</v>
          </cell>
          <cell r="W427">
            <v>0</v>
          </cell>
        </row>
        <row r="428">
          <cell r="A428" t="str">
            <v>nzTGnzOH</v>
          </cell>
          <cell r="B428" t="str">
            <v>nzTG</v>
          </cell>
          <cell r="C428" t="str">
            <v>nzOH</v>
          </cell>
          <cell r="D428" t="str">
            <v>Mil</v>
          </cell>
          <cell r="E428" t="str">
            <v>Dom</v>
          </cell>
          <cell r="G428">
            <v>156</v>
          </cell>
          <cell r="H428">
            <v>121</v>
          </cell>
          <cell r="I428">
            <v>0</v>
          </cell>
          <cell r="J428">
            <v>10</v>
          </cell>
          <cell r="K428">
            <v>25</v>
          </cell>
          <cell r="L428">
            <v>0</v>
          </cell>
          <cell r="M428">
            <v>291.67735599459894</v>
          </cell>
          <cell r="N428" t="str">
            <v>Trg-Oha</v>
          </cell>
          <cell r="O428" t="str">
            <v>Reg-Reg</v>
          </cell>
          <cell r="P428">
            <v>0</v>
          </cell>
          <cell r="Q428">
            <v>1</v>
          </cell>
          <cell r="R428" t="str">
            <v>Oha-Trg</v>
          </cell>
          <cell r="S428" t="str">
            <v>add 10aug07</v>
          </cell>
          <cell r="T428">
            <v>0</v>
          </cell>
          <cell r="V428" t="e">
            <v>#N/A</v>
          </cell>
          <cell r="W428">
            <v>0</v>
          </cell>
        </row>
        <row r="429">
          <cell r="A429" t="str">
            <v>nzTGnzPM</v>
          </cell>
          <cell r="B429" t="str">
            <v>nzTG</v>
          </cell>
          <cell r="C429" t="str">
            <v>nzPM</v>
          </cell>
          <cell r="D429" t="str">
            <v>Reg</v>
          </cell>
          <cell r="E429" t="str">
            <v>Dom</v>
          </cell>
          <cell r="G429">
            <v>160</v>
          </cell>
          <cell r="H429">
            <v>135</v>
          </cell>
          <cell r="I429">
            <v>0</v>
          </cell>
          <cell r="J429">
            <v>10</v>
          </cell>
          <cell r="K429">
            <v>15</v>
          </cell>
          <cell r="L429">
            <v>0</v>
          </cell>
          <cell r="M429">
            <v>301.37684051698466</v>
          </cell>
          <cell r="N429" t="str">
            <v>Trg-Pmr</v>
          </cell>
          <cell r="O429" t="str">
            <v>Reg-Reg</v>
          </cell>
          <cell r="P429">
            <v>0</v>
          </cell>
          <cell r="Q429">
            <v>1</v>
          </cell>
          <cell r="R429" t="str">
            <v>Pmr-Trg</v>
          </cell>
          <cell r="T429">
            <v>0</v>
          </cell>
          <cell r="V429" t="e">
            <v>#N/A</v>
          </cell>
          <cell r="W429">
            <v>0</v>
          </cell>
        </row>
        <row r="430">
          <cell r="A430" t="str">
            <v>nzTGnzRO</v>
          </cell>
          <cell r="B430" t="str">
            <v>nzTG</v>
          </cell>
          <cell r="C430" t="str">
            <v>nzRO</v>
          </cell>
          <cell r="D430" t="str">
            <v>Reg</v>
          </cell>
          <cell r="E430" t="str">
            <v>Dom</v>
          </cell>
          <cell r="G430">
            <v>26</v>
          </cell>
          <cell r="H430">
            <v>1</v>
          </cell>
          <cell r="I430">
            <v>0</v>
          </cell>
          <cell r="J430">
            <v>10</v>
          </cell>
          <cell r="K430">
            <v>15</v>
          </cell>
          <cell r="L430">
            <v>0</v>
          </cell>
          <cell r="M430">
            <v>208.5389172312928</v>
          </cell>
          <cell r="N430" t="str">
            <v>Trg-Rot</v>
          </cell>
          <cell r="O430" t="str">
            <v>Reg-Reg</v>
          </cell>
          <cell r="P430">
            <v>0</v>
          </cell>
          <cell r="Q430">
            <v>1</v>
          </cell>
          <cell r="R430" t="str">
            <v>Rot-Trg</v>
          </cell>
          <cell r="T430">
            <v>0</v>
          </cell>
          <cell r="V430" t="e">
            <v>#N/A</v>
          </cell>
          <cell r="W430">
            <v>0</v>
          </cell>
        </row>
        <row r="431">
          <cell r="A431" t="str">
            <v>nzTGnzTG</v>
          </cell>
          <cell r="B431" t="str">
            <v>nzTG</v>
          </cell>
          <cell r="C431" t="str">
            <v>nzTG</v>
          </cell>
          <cell r="D431" t="str">
            <v>Reg</v>
          </cell>
          <cell r="E431" t="str">
            <v>Dom</v>
          </cell>
          <cell r="G431">
            <v>20</v>
          </cell>
          <cell r="H431">
            <v>0</v>
          </cell>
          <cell r="I431">
            <v>0</v>
          </cell>
          <cell r="J431">
            <v>10</v>
          </cell>
          <cell r="K431">
            <v>10</v>
          </cell>
          <cell r="L431">
            <v>0</v>
          </cell>
          <cell r="M431">
            <v>207.84609690826525</v>
          </cell>
          <cell r="N431" t="str">
            <v>Trg-Trg</v>
          </cell>
          <cell r="O431" t="str">
            <v>Local</v>
          </cell>
          <cell r="P431">
            <v>0</v>
          </cell>
          <cell r="Q431">
            <v>1</v>
          </cell>
          <cell r="R431" t="str">
            <v>Trg-Trg</v>
          </cell>
          <cell r="S431" t="str">
            <v>Local Loop</v>
          </cell>
          <cell r="T431">
            <v>0</v>
          </cell>
          <cell r="V431" t="e">
            <v>#N/A</v>
          </cell>
          <cell r="W431">
            <v>0</v>
          </cell>
        </row>
        <row r="432">
          <cell r="A432" t="str">
            <v>nzTGnzWN</v>
          </cell>
          <cell r="B432" t="str">
            <v>nzTG</v>
          </cell>
          <cell r="C432" t="str">
            <v>nzWN</v>
          </cell>
          <cell r="D432" t="str">
            <v>Reg</v>
          </cell>
          <cell r="E432" t="str">
            <v>Dom</v>
          </cell>
          <cell r="G432">
            <v>227</v>
          </cell>
          <cell r="H432">
            <v>192</v>
          </cell>
          <cell r="I432">
            <v>0</v>
          </cell>
          <cell r="J432">
            <v>10</v>
          </cell>
          <cell r="K432">
            <v>25</v>
          </cell>
          <cell r="L432">
            <v>0</v>
          </cell>
          <cell r="M432">
            <v>340.86759892955502</v>
          </cell>
          <cell r="N432" t="str">
            <v>Trg-Wlg</v>
          </cell>
          <cell r="O432" t="str">
            <v>Reg-Mtr</v>
          </cell>
          <cell r="P432">
            <v>0</v>
          </cell>
          <cell r="Q432">
            <v>1</v>
          </cell>
          <cell r="R432" t="str">
            <v>Trg-Wlg</v>
          </cell>
          <cell r="T432">
            <v>0</v>
          </cell>
          <cell r="V432" t="e">
            <v>#N/A</v>
          </cell>
          <cell r="W432">
            <v>0</v>
          </cell>
        </row>
        <row r="433">
          <cell r="A433" t="str">
            <v>nzTUnzCH</v>
          </cell>
          <cell r="B433" t="str">
            <v>nzTU</v>
          </cell>
          <cell r="C433" t="str">
            <v>nzCH</v>
          </cell>
          <cell r="D433" t="str">
            <v>Reg</v>
          </cell>
          <cell r="E433" t="str">
            <v>Dom</v>
          </cell>
          <cell r="G433">
            <v>74</v>
          </cell>
          <cell r="H433">
            <v>39</v>
          </cell>
          <cell r="I433">
            <v>0</v>
          </cell>
          <cell r="J433">
            <v>10</v>
          </cell>
          <cell r="K433">
            <v>25</v>
          </cell>
          <cell r="L433">
            <v>0</v>
          </cell>
          <cell r="M433">
            <v>234.86608950633973</v>
          </cell>
          <cell r="N433" t="str">
            <v>Tiu-Chc</v>
          </cell>
          <cell r="O433" t="str">
            <v>Reg-Mtr</v>
          </cell>
          <cell r="P433">
            <v>0</v>
          </cell>
          <cell r="Q433">
            <v>1</v>
          </cell>
          <cell r="R433" t="str">
            <v>Chc-Tiu</v>
          </cell>
          <cell r="T433">
            <v>0</v>
          </cell>
          <cell r="V433" t="e">
            <v>#N/A</v>
          </cell>
          <cell r="W433">
            <v>0</v>
          </cell>
        </row>
        <row r="434">
          <cell r="A434" t="str">
            <v>nzTUnzOH</v>
          </cell>
          <cell r="B434" t="str">
            <v>nzTU</v>
          </cell>
          <cell r="C434" t="str">
            <v>nzOH</v>
          </cell>
          <cell r="D434" t="str">
            <v>Mil</v>
          </cell>
          <cell r="E434" t="str">
            <v>Dom</v>
          </cell>
          <cell r="G434">
            <v>306</v>
          </cell>
          <cell r="H434">
            <v>271</v>
          </cell>
          <cell r="I434">
            <v>0</v>
          </cell>
          <cell r="J434">
            <v>10</v>
          </cell>
          <cell r="K434">
            <v>25</v>
          </cell>
          <cell r="L434">
            <v>0</v>
          </cell>
          <cell r="M434">
            <v>395.60040444873152</v>
          </cell>
          <cell r="N434" t="str">
            <v>Tiu-Oha</v>
          </cell>
          <cell r="O434" t="str">
            <v>Reg-Reg</v>
          </cell>
          <cell r="P434">
            <v>0</v>
          </cell>
          <cell r="Q434">
            <v>1</v>
          </cell>
          <cell r="R434" t="str">
            <v>Oha-Tiu</v>
          </cell>
          <cell r="S434" t="str">
            <v>add 10aug07</v>
          </cell>
          <cell r="T434">
            <v>0</v>
          </cell>
          <cell r="V434" t="e">
            <v>#N/A</v>
          </cell>
          <cell r="W434">
            <v>0</v>
          </cell>
        </row>
        <row r="435">
          <cell r="A435" t="str">
            <v>nzTUnzWN</v>
          </cell>
          <cell r="B435" t="str">
            <v>nzTU</v>
          </cell>
          <cell r="C435" t="str">
            <v>nzWN</v>
          </cell>
          <cell r="D435" t="str">
            <v>Reg</v>
          </cell>
          <cell r="E435" t="str">
            <v>Dom</v>
          </cell>
          <cell r="G435">
            <v>237</v>
          </cell>
          <cell r="H435">
            <v>202</v>
          </cell>
          <cell r="I435">
            <v>0</v>
          </cell>
          <cell r="J435">
            <v>10</v>
          </cell>
          <cell r="K435">
            <v>25</v>
          </cell>
          <cell r="L435">
            <v>0</v>
          </cell>
          <cell r="M435">
            <v>347.79580215983054</v>
          </cell>
          <cell r="N435" t="str">
            <v>Tiu-Wlg</v>
          </cell>
          <cell r="O435" t="str">
            <v>Reg-Mtr</v>
          </cell>
          <cell r="P435">
            <v>0</v>
          </cell>
          <cell r="Q435">
            <v>1</v>
          </cell>
          <cell r="R435" t="str">
            <v>Tiu-Wlg</v>
          </cell>
          <cell r="T435">
            <v>0</v>
          </cell>
          <cell r="V435" t="e">
            <v>#N/A</v>
          </cell>
          <cell r="W435">
            <v>0</v>
          </cell>
        </row>
        <row r="436">
          <cell r="A436" t="str">
            <v>nzTZnzQN</v>
          </cell>
          <cell r="B436" t="str">
            <v>nzTZ</v>
          </cell>
          <cell r="C436" t="str">
            <v>nzQN</v>
          </cell>
          <cell r="D436" t="str">
            <v>Reg</v>
          </cell>
          <cell r="E436" t="str">
            <v>Dom</v>
          </cell>
          <cell r="G436">
            <v>50</v>
          </cell>
          <cell r="H436">
            <v>35</v>
          </cell>
          <cell r="I436">
            <v>0</v>
          </cell>
          <cell r="J436">
            <v>0</v>
          </cell>
          <cell r="K436">
            <v>15</v>
          </cell>
          <cell r="L436">
            <v>0</v>
          </cell>
          <cell r="M436">
            <v>232.09480821422952</v>
          </cell>
          <cell r="N436" t="str">
            <v>Teu-Zqn</v>
          </cell>
          <cell r="O436" t="str">
            <v>Reg-Reg</v>
          </cell>
          <cell r="P436">
            <v>0</v>
          </cell>
          <cell r="Q436">
            <v>1</v>
          </cell>
          <cell r="R436" t="str">
            <v>Teu-Zqn</v>
          </cell>
          <cell r="T436">
            <v>0</v>
          </cell>
          <cell r="V436" t="e">
            <v>#N/A</v>
          </cell>
          <cell r="W436">
            <v>0</v>
          </cell>
        </row>
        <row r="437">
          <cell r="A437" t="str">
            <v>nzWBnzAA</v>
          </cell>
          <cell r="B437" t="str">
            <v>nzWB</v>
          </cell>
          <cell r="C437" t="str">
            <v>nzAA</v>
          </cell>
          <cell r="D437" t="str">
            <v>Reg</v>
          </cell>
          <cell r="E437" t="str">
            <v>Dom</v>
          </cell>
          <cell r="G437">
            <v>273</v>
          </cell>
          <cell r="H437">
            <v>238</v>
          </cell>
          <cell r="I437">
            <v>0</v>
          </cell>
          <cell r="J437">
            <v>10</v>
          </cell>
          <cell r="K437">
            <v>25</v>
          </cell>
          <cell r="L437">
            <v>0</v>
          </cell>
          <cell r="M437">
            <v>372.73733378882241</v>
          </cell>
          <cell r="N437" t="str">
            <v>Bhe-Akl</v>
          </cell>
          <cell r="O437" t="str">
            <v>Reg-Mtr</v>
          </cell>
          <cell r="P437">
            <v>0</v>
          </cell>
          <cell r="Q437">
            <v>1</v>
          </cell>
          <cell r="R437" t="str">
            <v>Akl-Bhe</v>
          </cell>
          <cell r="T437">
            <v>0</v>
          </cell>
          <cell r="V437" t="e">
            <v>#N/A</v>
          </cell>
          <cell r="W437">
            <v>0</v>
          </cell>
        </row>
        <row r="438">
          <cell r="A438" t="str">
            <v>nzWBnzCH</v>
          </cell>
          <cell r="B438" t="str">
            <v>nzWB</v>
          </cell>
          <cell r="C438" t="str">
            <v>nzCH</v>
          </cell>
          <cell r="D438" t="str">
            <v>Reg</v>
          </cell>
          <cell r="E438" t="str">
            <v>Dom</v>
          </cell>
          <cell r="G438">
            <v>131</v>
          </cell>
          <cell r="H438">
            <v>96</v>
          </cell>
          <cell r="I438">
            <v>0</v>
          </cell>
          <cell r="J438">
            <v>10</v>
          </cell>
          <cell r="K438">
            <v>25</v>
          </cell>
          <cell r="L438">
            <v>0</v>
          </cell>
          <cell r="M438">
            <v>274.35684791891015</v>
          </cell>
          <cell r="N438" t="str">
            <v>Bhe-Chc</v>
          </cell>
          <cell r="O438" t="str">
            <v>Reg-Mtr</v>
          </cell>
          <cell r="P438">
            <v>0</v>
          </cell>
          <cell r="Q438">
            <v>1</v>
          </cell>
          <cell r="R438" t="str">
            <v>Bhe-Chc</v>
          </cell>
          <cell r="T438">
            <v>0</v>
          </cell>
          <cell r="V438" t="e">
            <v>#N/A</v>
          </cell>
          <cell r="W438">
            <v>0</v>
          </cell>
        </row>
        <row r="439">
          <cell r="A439" t="str">
            <v>nzWBnzNS</v>
          </cell>
          <cell r="B439" t="str">
            <v>nzWB</v>
          </cell>
          <cell r="C439" t="str">
            <v>nzNS</v>
          </cell>
          <cell r="D439" t="str">
            <v>Reg</v>
          </cell>
          <cell r="E439" t="str">
            <v>Dom</v>
          </cell>
          <cell r="G439">
            <v>31</v>
          </cell>
          <cell r="H439">
            <v>6</v>
          </cell>
          <cell r="I439">
            <v>0</v>
          </cell>
          <cell r="J439">
            <v>10</v>
          </cell>
          <cell r="K439">
            <v>15</v>
          </cell>
          <cell r="L439">
            <v>0</v>
          </cell>
          <cell r="M439">
            <v>212.00301884643056</v>
          </cell>
          <cell r="N439" t="str">
            <v>Bhe-Nsn</v>
          </cell>
          <cell r="O439" t="str">
            <v>Reg-Reg</v>
          </cell>
          <cell r="P439">
            <v>0</v>
          </cell>
          <cell r="Q439">
            <v>1</v>
          </cell>
          <cell r="R439" t="str">
            <v>Bhe-Nsn</v>
          </cell>
          <cell r="T439">
            <v>0</v>
          </cell>
          <cell r="V439" t="e">
            <v>#N/A</v>
          </cell>
          <cell r="W439">
            <v>0</v>
          </cell>
        </row>
        <row r="440">
          <cell r="A440" t="str">
            <v>nzWBnzOH</v>
          </cell>
          <cell r="B440" t="str">
            <v>nzWB</v>
          </cell>
          <cell r="C440" t="str">
            <v>nzOH</v>
          </cell>
          <cell r="D440" t="str">
            <v>Mil</v>
          </cell>
          <cell r="E440" t="str">
            <v>Dom</v>
          </cell>
          <cell r="G440">
            <v>104</v>
          </cell>
          <cell r="H440">
            <v>69</v>
          </cell>
          <cell r="I440">
            <v>0</v>
          </cell>
          <cell r="J440">
            <v>10</v>
          </cell>
          <cell r="K440">
            <v>25</v>
          </cell>
          <cell r="L440">
            <v>0</v>
          </cell>
          <cell r="M440">
            <v>255.65069919716629</v>
          </cell>
          <cell r="N440" t="str">
            <v>Bhe-Oha</v>
          </cell>
          <cell r="O440" t="str">
            <v>Reg-Reg</v>
          </cell>
          <cell r="P440">
            <v>0</v>
          </cell>
          <cell r="Q440">
            <v>1</v>
          </cell>
          <cell r="R440" t="str">
            <v>Bhe-Oha</v>
          </cell>
          <cell r="S440" t="str">
            <v>add 10aug07</v>
          </cell>
          <cell r="T440">
            <v>0</v>
          </cell>
          <cell r="V440" t="e">
            <v>#N/A</v>
          </cell>
          <cell r="W440">
            <v>0</v>
          </cell>
        </row>
        <row r="441">
          <cell r="A441" t="str">
            <v>nzWBnzPM</v>
          </cell>
          <cell r="B441" t="str">
            <v>nzWB</v>
          </cell>
          <cell r="C441" t="str">
            <v>nzPM</v>
          </cell>
          <cell r="D441" t="str">
            <v>Reg</v>
          </cell>
          <cell r="E441" t="str">
            <v>Dom</v>
          </cell>
          <cell r="G441">
            <v>106</v>
          </cell>
          <cell r="H441">
            <v>81</v>
          </cell>
          <cell r="I441">
            <v>0</v>
          </cell>
          <cell r="J441">
            <v>10</v>
          </cell>
          <cell r="K441">
            <v>15</v>
          </cell>
          <cell r="L441">
            <v>0</v>
          </cell>
          <cell r="M441">
            <v>263.96454307349688</v>
          </cell>
          <cell r="N441" t="str">
            <v>Bhe-Pmr</v>
          </cell>
          <cell r="O441" t="str">
            <v>Reg-Reg</v>
          </cell>
          <cell r="P441">
            <v>0</v>
          </cell>
          <cell r="Q441">
            <v>1</v>
          </cell>
          <cell r="R441" t="str">
            <v>Bhe-Pmr</v>
          </cell>
          <cell r="T441">
            <v>0</v>
          </cell>
          <cell r="V441" t="e">
            <v>#N/A</v>
          </cell>
          <cell r="W441">
            <v>0</v>
          </cell>
        </row>
        <row r="442">
          <cell r="A442" t="str">
            <v>nzWBnzWB</v>
          </cell>
          <cell r="B442" t="str">
            <v>nzWB</v>
          </cell>
          <cell r="C442" t="str">
            <v>nzWB</v>
          </cell>
          <cell r="D442" t="str">
            <v>Reg</v>
          </cell>
          <cell r="E442" t="str">
            <v>Dom</v>
          </cell>
          <cell r="G442">
            <v>20</v>
          </cell>
          <cell r="H442">
            <v>0</v>
          </cell>
          <cell r="I442">
            <v>0</v>
          </cell>
          <cell r="J442">
            <v>10</v>
          </cell>
          <cell r="K442">
            <v>10</v>
          </cell>
          <cell r="L442">
            <v>0</v>
          </cell>
          <cell r="M442">
            <v>207.84609690826525</v>
          </cell>
          <cell r="N442" t="str">
            <v>Bhe-Bhe</v>
          </cell>
          <cell r="O442" t="str">
            <v>Local</v>
          </cell>
          <cell r="P442">
            <v>0</v>
          </cell>
          <cell r="Q442">
            <v>1</v>
          </cell>
          <cell r="R442" t="str">
            <v>Bhe-Bhe</v>
          </cell>
          <cell r="S442" t="str">
            <v>Local Loop</v>
          </cell>
          <cell r="T442">
            <v>0</v>
          </cell>
          <cell r="V442" t="e">
            <v>#N/A</v>
          </cell>
          <cell r="W442">
            <v>0</v>
          </cell>
        </row>
        <row r="443">
          <cell r="A443" t="str">
            <v>nzWBnzWN</v>
          </cell>
          <cell r="B443" t="str">
            <v>nzWB</v>
          </cell>
          <cell r="C443" t="str">
            <v>nzWN</v>
          </cell>
          <cell r="D443" t="str">
            <v>Reg</v>
          </cell>
          <cell r="E443" t="str">
            <v>Dom</v>
          </cell>
          <cell r="G443">
            <v>43</v>
          </cell>
          <cell r="H443">
            <v>8</v>
          </cell>
          <cell r="I443">
            <v>0</v>
          </cell>
          <cell r="J443">
            <v>10</v>
          </cell>
          <cell r="K443">
            <v>25</v>
          </cell>
          <cell r="L443">
            <v>0</v>
          </cell>
          <cell r="M443">
            <v>213.38865949248569</v>
          </cell>
          <cell r="N443" t="str">
            <v>Bhe-Wlg</v>
          </cell>
          <cell r="O443" t="str">
            <v>Reg-Mtr</v>
          </cell>
          <cell r="P443">
            <v>0</v>
          </cell>
          <cell r="Q443">
            <v>1</v>
          </cell>
          <cell r="R443" t="str">
            <v>Bhe-Wlg</v>
          </cell>
          <cell r="T443">
            <v>0</v>
          </cell>
          <cell r="V443" t="e">
            <v>#N/A</v>
          </cell>
          <cell r="W443">
            <v>0</v>
          </cell>
        </row>
        <row r="444">
          <cell r="A444" t="str">
            <v>nzWDnzCH</v>
          </cell>
          <cell r="B444" t="str">
            <v>nzWD</v>
          </cell>
          <cell r="C444" t="str">
            <v>nzCH</v>
          </cell>
          <cell r="D444" t="str">
            <v>Oce</v>
          </cell>
          <cell r="E444" t="str">
            <v>Int</v>
          </cell>
          <cell r="F444" t="str">
            <v>Y</v>
          </cell>
          <cell r="G444">
            <v>990</v>
          </cell>
          <cell r="H444">
            <v>150</v>
          </cell>
          <cell r="I444">
            <v>815</v>
          </cell>
          <cell r="J444">
            <v>0</v>
          </cell>
          <cell r="K444">
            <v>25</v>
          </cell>
          <cell r="L444">
            <v>0</v>
          </cell>
          <cell r="M444">
            <v>396.46642985251594</v>
          </cell>
          <cell r="N444" t="str">
            <v>Wil-Chc</v>
          </cell>
          <cell r="O444" t="str">
            <v>Pacific</v>
          </cell>
          <cell r="P444">
            <v>0</v>
          </cell>
          <cell r="Q444">
            <v>1</v>
          </cell>
          <cell r="R444" t="str">
            <v>Chc-Wil</v>
          </cell>
          <cell r="T444">
            <v>815</v>
          </cell>
          <cell r="V444" t="e">
            <v>#N/A</v>
          </cell>
          <cell r="W444">
            <v>815</v>
          </cell>
        </row>
        <row r="445">
          <cell r="A445" t="str">
            <v>nzWFnzCH</v>
          </cell>
          <cell r="B445" t="str">
            <v>nzWF</v>
          </cell>
          <cell r="C445" t="str">
            <v>nzCH</v>
          </cell>
          <cell r="D445" t="str">
            <v>Reg</v>
          </cell>
          <cell r="E445" t="str">
            <v>Dom</v>
          </cell>
          <cell r="G445">
            <v>181</v>
          </cell>
          <cell r="H445">
            <v>146</v>
          </cell>
          <cell r="I445">
            <v>0</v>
          </cell>
          <cell r="J445">
            <v>10</v>
          </cell>
          <cell r="K445">
            <v>25</v>
          </cell>
          <cell r="L445">
            <v>0</v>
          </cell>
          <cell r="M445">
            <v>308.99786407028768</v>
          </cell>
          <cell r="N445" t="str">
            <v>Wka-Chc</v>
          </cell>
          <cell r="O445" t="str">
            <v>Reg-Mtr</v>
          </cell>
          <cell r="P445">
            <v>0</v>
          </cell>
          <cell r="Q445">
            <v>1</v>
          </cell>
          <cell r="R445" t="str">
            <v>Chc-Wka</v>
          </cell>
          <cell r="S445" t="str">
            <v>add 18feb04</v>
          </cell>
          <cell r="T445">
            <v>0</v>
          </cell>
          <cell r="V445" t="e">
            <v>#N/A</v>
          </cell>
          <cell r="W445">
            <v>0</v>
          </cell>
        </row>
        <row r="446">
          <cell r="A446" t="str">
            <v>nzWFnzPM</v>
          </cell>
          <cell r="B446" t="str">
            <v>nzWF</v>
          </cell>
          <cell r="C446" t="str">
            <v>nzPM</v>
          </cell>
          <cell r="D446" t="str">
            <v>Reg</v>
          </cell>
          <cell r="E446" t="str">
            <v>Dom</v>
          </cell>
          <cell r="G446">
            <v>412</v>
          </cell>
          <cell r="H446">
            <v>382</v>
          </cell>
          <cell r="I446">
            <v>0</v>
          </cell>
          <cell r="J446">
            <v>15</v>
          </cell>
          <cell r="K446">
            <v>15</v>
          </cell>
          <cell r="L446">
            <v>0</v>
          </cell>
          <cell r="M446">
            <v>472.50346030478966</v>
          </cell>
          <cell r="N446" t="str">
            <v>Wka-Pmr</v>
          </cell>
          <cell r="O446" t="str">
            <v>Reg-Reg</v>
          </cell>
          <cell r="P446">
            <v>0</v>
          </cell>
          <cell r="Q446">
            <v>1</v>
          </cell>
          <cell r="R446" t="str">
            <v>Pmr-Wka</v>
          </cell>
          <cell r="S446" t="str">
            <v>add 13sep07</v>
          </cell>
          <cell r="T446">
            <v>0</v>
          </cell>
          <cell r="V446" t="e">
            <v>#N/A</v>
          </cell>
          <cell r="W446">
            <v>0</v>
          </cell>
        </row>
        <row r="447">
          <cell r="A447" t="str">
            <v>nzWGnzCI</v>
          </cell>
          <cell r="B447" t="str">
            <v>nzWG</v>
          </cell>
          <cell r="C447" t="str">
            <v>nzCI</v>
          </cell>
          <cell r="D447" t="str">
            <v>Reg</v>
          </cell>
          <cell r="E447" t="str">
            <v>Dom</v>
          </cell>
          <cell r="G447">
            <v>451</v>
          </cell>
          <cell r="H447">
            <v>150</v>
          </cell>
          <cell r="I447">
            <v>301</v>
          </cell>
          <cell r="J447">
            <v>0</v>
          </cell>
          <cell r="K447">
            <v>0</v>
          </cell>
          <cell r="L447">
            <v>0</v>
          </cell>
          <cell r="M447">
            <v>343.04998294709179</v>
          </cell>
          <cell r="N447" t="str">
            <v>Wgm-Cht</v>
          </cell>
          <cell r="O447" t="str">
            <v>Pacific</v>
          </cell>
          <cell r="P447">
            <v>0</v>
          </cell>
          <cell r="Q447">
            <v>1</v>
          </cell>
          <cell r="R447" t="str">
            <v>Cht-Wgm</v>
          </cell>
          <cell r="S447" t="str">
            <v>Wigram</v>
          </cell>
          <cell r="T447">
            <v>301</v>
          </cell>
          <cell r="V447" t="e">
            <v>#N/A</v>
          </cell>
          <cell r="W447">
            <v>301</v>
          </cell>
        </row>
        <row r="448">
          <cell r="A448" t="str">
            <v>nzWKnzAA</v>
          </cell>
          <cell r="B448" t="str">
            <v>nzWK</v>
          </cell>
          <cell r="C448" t="str">
            <v>nzAA</v>
          </cell>
          <cell r="D448" t="str">
            <v>Reg</v>
          </cell>
          <cell r="E448" t="str">
            <v>Dom</v>
          </cell>
          <cell r="G448">
            <v>114</v>
          </cell>
          <cell r="H448">
            <v>79</v>
          </cell>
          <cell r="I448">
            <v>0</v>
          </cell>
          <cell r="J448">
            <v>10</v>
          </cell>
          <cell r="K448">
            <v>25</v>
          </cell>
          <cell r="L448">
            <v>0</v>
          </cell>
          <cell r="M448">
            <v>262.57890242744179</v>
          </cell>
          <cell r="N448" t="str">
            <v>Whk-Akl</v>
          </cell>
          <cell r="O448" t="str">
            <v>Reg-Mtr</v>
          </cell>
          <cell r="P448">
            <v>0</v>
          </cell>
          <cell r="Q448">
            <v>1</v>
          </cell>
          <cell r="R448" t="str">
            <v>Akl-Whk</v>
          </cell>
          <cell r="T448">
            <v>0</v>
          </cell>
          <cell r="V448" t="e">
            <v>#N/A</v>
          </cell>
          <cell r="W448">
            <v>0</v>
          </cell>
        </row>
        <row r="449">
          <cell r="A449" t="str">
            <v>nzWKnzAP</v>
          </cell>
          <cell r="B449" t="str">
            <v>nzWK</v>
          </cell>
          <cell r="C449" t="str">
            <v>nzAP</v>
          </cell>
          <cell r="D449" t="str">
            <v>Reg</v>
          </cell>
          <cell r="E449" t="str">
            <v>Dom</v>
          </cell>
          <cell r="G449">
            <v>62</v>
          </cell>
          <cell r="H449">
            <v>42</v>
          </cell>
          <cell r="I449">
            <v>0</v>
          </cell>
          <cell r="J449">
            <v>10</v>
          </cell>
          <cell r="K449">
            <v>10</v>
          </cell>
          <cell r="L449">
            <v>0</v>
          </cell>
          <cell r="M449">
            <v>236.94455047542237</v>
          </cell>
          <cell r="N449" t="str">
            <v>Whk-Tuo</v>
          </cell>
          <cell r="O449" t="str">
            <v>Reg-Reg</v>
          </cell>
          <cell r="P449">
            <v>0</v>
          </cell>
          <cell r="Q449">
            <v>1</v>
          </cell>
          <cell r="R449" t="str">
            <v>Tuo-Whk</v>
          </cell>
          <cell r="T449">
            <v>0</v>
          </cell>
          <cell r="V449" t="e">
            <v>#N/A</v>
          </cell>
          <cell r="W449">
            <v>0</v>
          </cell>
        </row>
        <row r="450">
          <cell r="A450" t="str">
            <v>nzWKnzGS</v>
          </cell>
          <cell r="B450" t="str">
            <v>nzWK</v>
          </cell>
          <cell r="C450" t="str">
            <v>nzGS</v>
          </cell>
          <cell r="D450" t="str">
            <v>Reg</v>
          </cell>
          <cell r="E450" t="str">
            <v>Dom</v>
          </cell>
          <cell r="G450">
            <v>66</v>
          </cell>
          <cell r="H450">
            <v>41</v>
          </cell>
          <cell r="I450">
            <v>0</v>
          </cell>
          <cell r="J450">
            <v>10</v>
          </cell>
          <cell r="K450">
            <v>15</v>
          </cell>
          <cell r="L450">
            <v>0</v>
          </cell>
          <cell r="M450">
            <v>236.25173015239483</v>
          </cell>
          <cell r="N450" t="str">
            <v>Whk-Gis</v>
          </cell>
          <cell r="O450" t="str">
            <v>Reg-Reg</v>
          </cell>
          <cell r="P450">
            <v>0</v>
          </cell>
          <cell r="Q450">
            <v>1</v>
          </cell>
          <cell r="R450" t="str">
            <v>Gis-Whk</v>
          </cell>
          <cell r="T450">
            <v>0</v>
          </cell>
          <cell r="V450" t="e">
            <v>#N/A</v>
          </cell>
          <cell r="W450">
            <v>0</v>
          </cell>
        </row>
        <row r="451">
          <cell r="A451" t="str">
            <v>nzWKnzHN</v>
          </cell>
          <cell r="B451" t="str">
            <v>nzWK</v>
          </cell>
          <cell r="C451" t="str">
            <v>nzHN</v>
          </cell>
          <cell r="D451" t="str">
            <v>Reg</v>
          </cell>
          <cell r="E451" t="str">
            <v>Dom</v>
          </cell>
          <cell r="G451">
            <v>74</v>
          </cell>
          <cell r="H451">
            <v>49</v>
          </cell>
          <cell r="I451">
            <v>0</v>
          </cell>
          <cell r="J451">
            <v>10</v>
          </cell>
          <cell r="K451">
            <v>15</v>
          </cell>
          <cell r="L451">
            <v>0</v>
          </cell>
          <cell r="M451">
            <v>241.79429273661526</v>
          </cell>
          <cell r="N451" t="str">
            <v>Whk-Hlz</v>
          </cell>
          <cell r="O451" t="str">
            <v>Reg-Reg</v>
          </cell>
          <cell r="P451">
            <v>0</v>
          </cell>
          <cell r="Q451">
            <v>1</v>
          </cell>
          <cell r="R451" t="str">
            <v>Hlz-Whk</v>
          </cell>
          <cell r="T451">
            <v>0</v>
          </cell>
          <cell r="V451" t="e">
            <v>#N/A</v>
          </cell>
          <cell r="W451">
            <v>0</v>
          </cell>
        </row>
        <row r="452">
          <cell r="A452" t="str">
            <v>nzWKnzWN</v>
          </cell>
          <cell r="B452" t="str">
            <v>nzWK</v>
          </cell>
          <cell r="C452" t="str">
            <v>nzWN</v>
          </cell>
          <cell r="D452" t="str">
            <v>Reg</v>
          </cell>
          <cell r="E452" t="str">
            <v>Dom</v>
          </cell>
          <cell r="G452">
            <v>225</v>
          </cell>
          <cell r="H452">
            <v>190</v>
          </cell>
          <cell r="I452">
            <v>0</v>
          </cell>
          <cell r="J452">
            <v>10</v>
          </cell>
          <cell r="K452">
            <v>25</v>
          </cell>
          <cell r="L452">
            <v>0</v>
          </cell>
          <cell r="M452">
            <v>339.48195828349992</v>
          </cell>
          <cell r="N452" t="str">
            <v>Whk-Wlg</v>
          </cell>
          <cell r="O452" t="str">
            <v>Reg-Mtr</v>
          </cell>
          <cell r="P452">
            <v>0</v>
          </cell>
          <cell r="Q452">
            <v>1</v>
          </cell>
          <cell r="R452" t="str">
            <v>Whk-Wlg</v>
          </cell>
          <cell r="T452">
            <v>0</v>
          </cell>
          <cell r="V452" t="e">
            <v>#N/A</v>
          </cell>
          <cell r="W452">
            <v>0</v>
          </cell>
        </row>
        <row r="453">
          <cell r="A453" t="str">
            <v>nzWNnfFN</v>
          </cell>
          <cell r="B453" t="str">
            <v>nzWN</v>
          </cell>
          <cell r="C453" t="str">
            <v>nfFN</v>
          </cell>
          <cell r="D453" t="str">
            <v>Mtr</v>
          </cell>
          <cell r="E453" t="str">
            <v>Int</v>
          </cell>
          <cell r="F453" t="str">
            <v>Y</v>
          </cell>
          <cell r="G453">
            <v>1006</v>
          </cell>
          <cell r="H453">
            <v>150</v>
          </cell>
          <cell r="I453">
            <v>831</v>
          </cell>
          <cell r="J453">
            <v>25</v>
          </cell>
          <cell r="K453">
            <v>0</v>
          </cell>
          <cell r="L453">
            <v>0</v>
          </cell>
          <cell r="M453">
            <v>190.28310171951682</v>
          </cell>
          <cell r="N453" t="str">
            <v>Wlg-Nan</v>
          </cell>
          <cell r="O453" t="str">
            <v>Pacific</v>
          </cell>
          <cell r="P453">
            <v>0</v>
          </cell>
          <cell r="Q453">
            <v>1</v>
          </cell>
          <cell r="R453" t="str">
            <v>Nan-Wlg</v>
          </cell>
          <cell r="T453">
            <v>805</v>
          </cell>
          <cell r="V453">
            <v>831</v>
          </cell>
          <cell r="W453">
            <v>831</v>
          </cell>
        </row>
        <row r="454">
          <cell r="A454" t="str">
            <v>nzWNnfTF</v>
          </cell>
          <cell r="B454" t="str">
            <v>nzWN</v>
          </cell>
          <cell r="C454" t="str">
            <v>nfTF</v>
          </cell>
          <cell r="D454" t="str">
            <v>Mtr</v>
          </cell>
          <cell r="E454" t="str">
            <v>Int</v>
          </cell>
          <cell r="F454" t="str">
            <v>Y</v>
          </cell>
          <cell r="G454">
            <v>1304</v>
          </cell>
          <cell r="H454">
            <v>150</v>
          </cell>
          <cell r="I454">
            <v>877</v>
          </cell>
          <cell r="J454">
            <v>25</v>
          </cell>
          <cell r="K454">
            <v>0</v>
          </cell>
          <cell r="L454">
            <v>0</v>
          </cell>
          <cell r="M454">
            <v>221.25217015884834</v>
          </cell>
          <cell r="N454" t="str">
            <v>Wlg-Tbu</v>
          </cell>
          <cell r="O454" t="str">
            <v>Pacific</v>
          </cell>
          <cell r="P454">
            <v>252</v>
          </cell>
          <cell r="Q454">
            <v>1</v>
          </cell>
          <cell r="R454" t="str">
            <v>Tbu-Wlg</v>
          </cell>
          <cell r="T454">
            <v>877</v>
          </cell>
          <cell r="U454">
            <v>252</v>
          </cell>
          <cell r="V454" t="e">
            <v>#N/A</v>
          </cell>
          <cell r="W454">
            <v>1129</v>
          </cell>
        </row>
        <row r="455">
          <cell r="A455" t="str">
            <v>nzWNnsFA</v>
          </cell>
          <cell r="B455" t="str">
            <v>nzWN</v>
          </cell>
          <cell r="C455" t="str">
            <v>nsFA</v>
          </cell>
          <cell r="D455" t="str">
            <v>Mtr</v>
          </cell>
          <cell r="E455" t="str">
            <v>Int</v>
          </cell>
          <cell r="F455" t="str">
            <v>Y</v>
          </cell>
          <cell r="G455">
            <v>1782</v>
          </cell>
          <cell r="H455">
            <v>150</v>
          </cell>
          <cell r="I455">
            <v>877</v>
          </cell>
          <cell r="J455">
            <v>25</v>
          </cell>
          <cell r="K455">
            <v>0</v>
          </cell>
          <cell r="L455">
            <v>0</v>
          </cell>
          <cell r="M455">
            <v>270.92738731992381</v>
          </cell>
          <cell r="N455" t="str">
            <v>Wlg-Apw</v>
          </cell>
          <cell r="O455" t="str">
            <v>Pacific</v>
          </cell>
          <cell r="P455">
            <v>730</v>
          </cell>
          <cell r="Q455">
            <v>1</v>
          </cell>
          <cell r="R455" t="str">
            <v>Apw-Wlg</v>
          </cell>
          <cell r="T455">
            <v>877</v>
          </cell>
          <cell r="U455">
            <v>730</v>
          </cell>
          <cell r="V455" t="e">
            <v>#N/A</v>
          </cell>
          <cell r="W455">
            <v>1607</v>
          </cell>
        </row>
        <row r="456">
          <cell r="A456" t="str">
            <v>nzWNnzAA</v>
          </cell>
          <cell r="B456" t="str">
            <v>nzWN</v>
          </cell>
          <cell r="C456" t="str">
            <v>nzAA</v>
          </cell>
          <cell r="D456" t="str">
            <v>Mtr</v>
          </cell>
          <cell r="E456" t="str">
            <v>Dom</v>
          </cell>
          <cell r="G456">
            <v>258</v>
          </cell>
          <cell r="H456">
            <v>208</v>
          </cell>
          <cell r="I456">
            <v>0</v>
          </cell>
          <cell r="J456">
            <v>25</v>
          </cell>
          <cell r="K456">
            <v>25</v>
          </cell>
          <cell r="L456">
            <v>0</v>
          </cell>
          <cell r="M456">
            <v>351.95272409799588</v>
          </cell>
          <cell r="N456" t="str">
            <v>Wlg-Akl</v>
          </cell>
          <cell r="O456" t="str">
            <v>Aa-Wn-Aa</v>
          </cell>
          <cell r="P456">
            <v>0</v>
          </cell>
          <cell r="Q456">
            <v>1</v>
          </cell>
          <cell r="R456" t="str">
            <v>Akl-Wlg</v>
          </cell>
          <cell r="T456">
            <v>0</v>
          </cell>
          <cell r="V456" t="e">
            <v>#N/A</v>
          </cell>
          <cell r="W456">
            <v>0</v>
          </cell>
        </row>
        <row r="457">
          <cell r="A457" t="str">
            <v>nzWNnzWP</v>
          </cell>
          <cell r="B457" t="str">
            <v>nzWN</v>
          </cell>
          <cell r="C457" t="str">
            <v>nzWP</v>
          </cell>
          <cell r="D457" t="str">
            <v>Mil</v>
          </cell>
          <cell r="E457" t="str">
            <v>Dom</v>
          </cell>
          <cell r="G457">
            <v>243</v>
          </cell>
          <cell r="H457">
            <v>208</v>
          </cell>
          <cell r="I457">
            <v>0</v>
          </cell>
          <cell r="J457">
            <v>25</v>
          </cell>
          <cell r="K457">
            <v>10</v>
          </cell>
          <cell r="L457">
            <v>0</v>
          </cell>
          <cell r="M457">
            <v>351.95272409799588</v>
          </cell>
          <cell r="N457" t="str">
            <v>Wlg-Whp</v>
          </cell>
          <cell r="O457" t="str">
            <v>Reg-Reg</v>
          </cell>
          <cell r="P457">
            <v>0</v>
          </cell>
          <cell r="Q457">
            <v>1</v>
          </cell>
          <cell r="R457" t="str">
            <v>Whp-Wlg</v>
          </cell>
          <cell r="S457" t="str">
            <v>est 15mar12</v>
          </cell>
          <cell r="T457">
            <v>0</v>
          </cell>
          <cell r="V457" t="e">
            <v>#N/A</v>
          </cell>
          <cell r="W457">
            <v>0</v>
          </cell>
        </row>
        <row r="458">
          <cell r="A458" t="str">
            <v>nzWPnzWN</v>
          </cell>
          <cell r="B458" t="str">
            <v>nzWP</v>
          </cell>
          <cell r="C458" t="str">
            <v>nzWN</v>
          </cell>
          <cell r="D458" t="str">
            <v>Mil</v>
          </cell>
          <cell r="E458" t="str">
            <v>Dom</v>
          </cell>
          <cell r="G458">
            <v>243</v>
          </cell>
          <cell r="H458">
            <v>208</v>
          </cell>
          <cell r="I458">
            <v>0</v>
          </cell>
          <cell r="J458">
            <v>25</v>
          </cell>
          <cell r="K458">
            <v>10</v>
          </cell>
          <cell r="L458">
            <v>0</v>
          </cell>
          <cell r="M458">
            <v>351.95272409799588</v>
          </cell>
          <cell r="N458" t="str">
            <v>Whp-Wlg</v>
          </cell>
          <cell r="O458" t="str">
            <v>Reg-Reg</v>
          </cell>
          <cell r="P458">
            <v>0</v>
          </cell>
          <cell r="Q458">
            <v>1</v>
          </cell>
          <cell r="R458" t="str">
            <v>Whp-Wlg</v>
          </cell>
          <cell r="S458" t="str">
            <v>est 15mar12</v>
          </cell>
          <cell r="T458">
            <v>0</v>
          </cell>
          <cell r="V458" t="e">
            <v>#N/A</v>
          </cell>
          <cell r="W458">
            <v>0</v>
          </cell>
        </row>
        <row r="459">
          <cell r="A459" t="str">
            <v>nzWNnzAP</v>
          </cell>
          <cell r="B459" t="str">
            <v>nzWN</v>
          </cell>
          <cell r="C459" t="str">
            <v>nzAP</v>
          </cell>
          <cell r="D459" t="str">
            <v>Reg</v>
          </cell>
          <cell r="E459" t="str">
            <v>Dom</v>
          </cell>
          <cell r="G459">
            <v>165</v>
          </cell>
          <cell r="H459">
            <v>130</v>
          </cell>
          <cell r="I459">
            <v>0</v>
          </cell>
          <cell r="J459">
            <v>25</v>
          </cell>
          <cell r="K459">
            <v>10</v>
          </cell>
          <cell r="L459">
            <v>0</v>
          </cell>
          <cell r="M459">
            <v>297.91273890184686</v>
          </cell>
          <cell r="N459" t="str">
            <v>Wlg-Tuo</v>
          </cell>
          <cell r="O459" t="str">
            <v>Mtr-Reg</v>
          </cell>
          <cell r="P459">
            <v>0</v>
          </cell>
          <cell r="Q459">
            <v>1</v>
          </cell>
          <cell r="R459" t="str">
            <v>Tuo-Wlg</v>
          </cell>
          <cell r="T459">
            <v>0</v>
          </cell>
          <cell r="V459" t="e">
            <v>#N/A</v>
          </cell>
          <cell r="W459">
            <v>0</v>
          </cell>
        </row>
        <row r="460">
          <cell r="A460" t="str">
            <v>nzWNnzCH</v>
          </cell>
          <cell r="B460" t="str">
            <v>nzWN</v>
          </cell>
          <cell r="C460" t="str">
            <v>nzCH</v>
          </cell>
          <cell r="D460" t="str">
            <v>Mtr</v>
          </cell>
          <cell r="E460" t="str">
            <v>Dom</v>
          </cell>
          <cell r="G460">
            <v>163</v>
          </cell>
          <cell r="H460">
            <v>113</v>
          </cell>
          <cell r="I460">
            <v>0</v>
          </cell>
          <cell r="J460">
            <v>25</v>
          </cell>
          <cell r="K460">
            <v>25</v>
          </cell>
          <cell r="L460">
            <v>0</v>
          </cell>
          <cell r="M460">
            <v>286.13479341037851</v>
          </cell>
          <cell r="N460" t="str">
            <v>Wlg-Chc</v>
          </cell>
          <cell r="O460" t="str">
            <v>Wn-Ch-Wn</v>
          </cell>
          <cell r="P460">
            <v>0</v>
          </cell>
          <cell r="Q460">
            <v>1</v>
          </cell>
          <cell r="R460" t="str">
            <v>Chc-Wlg</v>
          </cell>
          <cell r="T460">
            <v>0</v>
          </cell>
          <cell r="V460" t="e">
            <v>#N/A</v>
          </cell>
          <cell r="W460">
            <v>0</v>
          </cell>
        </row>
        <row r="461">
          <cell r="A461" t="str">
            <v>nzWNnzCI</v>
          </cell>
          <cell r="B461" t="str">
            <v>nzWN</v>
          </cell>
          <cell r="C461" t="str">
            <v>nzCI</v>
          </cell>
          <cell r="D461" t="str">
            <v>Reg</v>
          </cell>
          <cell r="E461" t="str">
            <v>Dom</v>
          </cell>
          <cell r="G461">
            <v>411</v>
          </cell>
          <cell r="H461">
            <v>150</v>
          </cell>
          <cell r="I461">
            <v>236</v>
          </cell>
          <cell r="J461">
            <v>25</v>
          </cell>
          <cell r="K461">
            <v>0</v>
          </cell>
          <cell r="L461">
            <v>0</v>
          </cell>
          <cell r="M461">
            <v>336.29498479757319</v>
          </cell>
          <cell r="N461" t="str">
            <v>Wlg-Cht</v>
          </cell>
          <cell r="O461" t="str">
            <v>Pacific</v>
          </cell>
          <cell r="P461">
            <v>0</v>
          </cell>
          <cell r="Q461">
            <v>1</v>
          </cell>
          <cell r="R461" t="str">
            <v>Cht-Wlg</v>
          </cell>
          <cell r="T461">
            <v>236</v>
          </cell>
          <cell r="V461" t="e">
            <v>#N/A</v>
          </cell>
          <cell r="W461">
            <v>236</v>
          </cell>
        </row>
        <row r="462">
          <cell r="A462" t="str">
            <v>nzWNnzDN</v>
          </cell>
          <cell r="B462" t="str">
            <v>nzWN</v>
          </cell>
          <cell r="C462" t="str">
            <v>nzDN</v>
          </cell>
          <cell r="D462" t="str">
            <v>Reg</v>
          </cell>
          <cell r="E462" t="str">
            <v>Dom</v>
          </cell>
          <cell r="G462">
            <v>339</v>
          </cell>
          <cell r="H462">
            <v>299</v>
          </cell>
          <cell r="I462">
            <v>0</v>
          </cell>
          <cell r="J462">
            <v>25</v>
          </cell>
          <cell r="K462">
            <v>15</v>
          </cell>
          <cell r="L462">
            <v>0</v>
          </cell>
          <cell r="M462">
            <v>414.99937349350296</v>
          </cell>
          <cell r="N462" t="str">
            <v>Wlg-Dud</v>
          </cell>
          <cell r="O462" t="str">
            <v>Mtr-Reg</v>
          </cell>
          <cell r="P462">
            <v>0</v>
          </cell>
          <cell r="Q462">
            <v>1</v>
          </cell>
          <cell r="R462" t="str">
            <v>Dud-Wlg</v>
          </cell>
          <cell r="T462">
            <v>0</v>
          </cell>
          <cell r="V462" t="e">
            <v>#N/A</v>
          </cell>
          <cell r="W462">
            <v>0</v>
          </cell>
        </row>
        <row r="463">
          <cell r="A463" t="str">
            <v>nzWNnzGS</v>
          </cell>
          <cell r="B463" t="str">
            <v>nzWN</v>
          </cell>
          <cell r="C463" t="str">
            <v>nzGS</v>
          </cell>
          <cell r="D463" t="str">
            <v>Reg</v>
          </cell>
          <cell r="E463" t="str">
            <v>Dom</v>
          </cell>
          <cell r="G463">
            <v>215</v>
          </cell>
          <cell r="H463">
            <v>175</v>
          </cell>
          <cell r="I463">
            <v>0</v>
          </cell>
          <cell r="J463">
            <v>25</v>
          </cell>
          <cell r="K463">
            <v>15</v>
          </cell>
          <cell r="L463">
            <v>0</v>
          </cell>
          <cell r="M463">
            <v>329.08965343808666</v>
          </cell>
          <cell r="N463" t="str">
            <v>Wlg-Gis</v>
          </cell>
          <cell r="O463" t="str">
            <v>Mtr-Reg</v>
          </cell>
          <cell r="P463">
            <v>0</v>
          </cell>
          <cell r="Q463">
            <v>1</v>
          </cell>
          <cell r="R463" t="str">
            <v>Gis-Wlg</v>
          </cell>
          <cell r="T463">
            <v>0</v>
          </cell>
          <cell r="V463" t="e">
            <v>#N/A</v>
          </cell>
          <cell r="W463">
            <v>0</v>
          </cell>
        </row>
        <row r="464">
          <cell r="A464" t="str">
            <v>nzWNnzHK</v>
          </cell>
          <cell r="B464" t="str">
            <v>nzWN</v>
          </cell>
          <cell r="C464" t="str">
            <v>nzHK</v>
          </cell>
          <cell r="D464" t="str">
            <v>Reg</v>
          </cell>
          <cell r="E464" t="str">
            <v>Dom</v>
          </cell>
          <cell r="G464">
            <v>188</v>
          </cell>
          <cell r="H464">
            <v>153</v>
          </cell>
          <cell r="I464">
            <v>0</v>
          </cell>
          <cell r="J464">
            <v>25</v>
          </cell>
          <cell r="K464">
            <v>10</v>
          </cell>
          <cell r="L464">
            <v>0</v>
          </cell>
          <cell r="M464">
            <v>313.84760633148051</v>
          </cell>
          <cell r="N464" t="str">
            <v>Wlg-Hkk</v>
          </cell>
          <cell r="O464" t="str">
            <v>Mtr-Reg</v>
          </cell>
          <cell r="P464">
            <v>0</v>
          </cell>
          <cell r="Q464">
            <v>1</v>
          </cell>
          <cell r="R464" t="str">
            <v>Hkk-Wlg</v>
          </cell>
          <cell r="T464">
            <v>0</v>
          </cell>
          <cell r="V464" t="e">
            <v>#N/A</v>
          </cell>
          <cell r="W464">
            <v>0</v>
          </cell>
        </row>
        <row r="465">
          <cell r="A465" t="str">
            <v>nzWNnzHN</v>
          </cell>
          <cell r="B465" t="str">
            <v>nzWN</v>
          </cell>
          <cell r="C465" t="str">
            <v>nzHN</v>
          </cell>
          <cell r="D465" t="str">
            <v>Reg</v>
          </cell>
          <cell r="E465" t="str">
            <v>Dom</v>
          </cell>
          <cell r="G465">
            <v>208</v>
          </cell>
          <cell r="H465">
            <v>168</v>
          </cell>
          <cell r="I465">
            <v>0</v>
          </cell>
          <cell r="J465">
            <v>25</v>
          </cell>
          <cell r="K465">
            <v>15</v>
          </cell>
          <cell r="L465">
            <v>0</v>
          </cell>
          <cell r="M465">
            <v>324.23991117689383</v>
          </cell>
          <cell r="N465" t="str">
            <v>Wlg-Hlz</v>
          </cell>
          <cell r="O465" t="str">
            <v>Mtr-Reg</v>
          </cell>
          <cell r="P465">
            <v>0</v>
          </cell>
          <cell r="Q465">
            <v>1</v>
          </cell>
          <cell r="R465" t="str">
            <v>Hlz-Wlg</v>
          </cell>
          <cell r="T465">
            <v>0</v>
          </cell>
          <cell r="V465" t="e">
            <v>#N/A</v>
          </cell>
          <cell r="W465">
            <v>0</v>
          </cell>
        </row>
        <row r="466">
          <cell r="A466" t="str">
            <v>nzWNnzMK</v>
          </cell>
          <cell r="B466" t="str">
            <v>nzWN</v>
          </cell>
          <cell r="C466" t="str">
            <v>nzMK</v>
          </cell>
          <cell r="D466" t="str">
            <v>Reg</v>
          </cell>
          <cell r="E466" t="str">
            <v>Dom</v>
          </cell>
          <cell r="G466">
            <v>82</v>
          </cell>
          <cell r="H466">
            <v>57</v>
          </cell>
          <cell r="I466">
            <v>0</v>
          </cell>
          <cell r="J466">
            <v>25</v>
          </cell>
          <cell r="K466">
            <v>0</v>
          </cell>
          <cell r="L466">
            <v>0</v>
          </cell>
          <cell r="M466">
            <v>247.33685532083567</v>
          </cell>
          <cell r="N466" t="str">
            <v>Wlg-Mzp</v>
          </cell>
          <cell r="O466" t="str">
            <v>Mtr-Reg</v>
          </cell>
          <cell r="P466">
            <v>0</v>
          </cell>
          <cell r="Q466">
            <v>1</v>
          </cell>
          <cell r="R466" t="str">
            <v>Mzp-Wlg</v>
          </cell>
          <cell r="T466">
            <v>0</v>
          </cell>
          <cell r="V466" t="e">
            <v>#N/A</v>
          </cell>
          <cell r="W466">
            <v>0</v>
          </cell>
        </row>
        <row r="467">
          <cell r="A467" t="str">
            <v>nzWNnzNP</v>
          </cell>
          <cell r="B467" t="str">
            <v>nzWN</v>
          </cell>
          <cell r="C467" t="str">
            <v>nzNP</v>
          </cell>
          <cell r="D467" t="str">
            <v>Reg</v>
          </cell>
          <cell r="E467" t="str">
            <v>Dom</v>
          </cell>
          <cell r="G467">
            <v>141</v>
          </cell>
          <cell r="H467">
            <v>101</v>
          </cell>
          <cell r="I467">
            <v>0</v>
          </cell>
          <cell r="J467">
            <v>25</v>
          </cell>
          <cell r="K467">
            <v>15</v>
          </cell>
          <cell r="L467">
            <v>0</v>
          </cell>
          <cell r="M467">
            <v>277.82094953404794</v>
          </cell>
          <cell r="N467" t="str">
            <v>Wlg-Npl</v>
          </cell>
          <cell r="O467" t="str">
            <v>Mtr-Reg</v>
          </cell>
          <cell r="P467">
            <v>0</v>
          </cell>
          <cell r="Q467">
            <v>1</v>
          </cell>
          <cell r="R467" t="str">
            <v>Npl-Wlg</v>
          </cell>
          <cell r="T467">
            <v>0</v>
          </cell>
          <cell r="V467" t="e">
            <v>#N/A</v>
          </cell>
          <cell r="W467">
            <v>0</v>
          </cell>
        </row>
        <row r="468">
          <cell r="A468" t="str">
            <v>nzWNnzNR</v>
          </cell>
          <cell r="B468" t="str">
            <v>nzWN</v>
          </cell>
          <cell r="C468" t="str">
            <v>nzNR</v>
          </cell>
          <cell r="D468" t="str">
            <v>Reg</v>
          </cell>
          <cell r="E468" t="str">
            <v>Dom</v>
          </cell>
          <cell r="G468">
            <v>145</v>
          </cell>
          <cell r="H468">
            <v>105</v>
          </cell>
          <cell r="I468">
            <v>0</v>
          </cell>
          <cell r="J468">
            <v>25</v>
          </cell>
          <cell r="K468">
            <v>15</v>
          </cell>
          <cell r="L468">
            <v>0</v>
          </cell>
          <cell r="M468">
            <v>280.59223082615807</v>
          </cell>
          <cell r="N468" t="str">
            <v>Wlg-Npe</v>
          </cell>
          <cell r="O468" t="str">
            <v>Mtr-Reg</v>
          </cell>
          <cell r="P468">
            <v>0</v>
          </cell>
          <cell r="Q468">
            <v>1</v>
          </cell>
          <cell r="R468" t="str">
            <v>Npe-Wlg</v>
          </cell>
          <cell r="T468">
            <v>0</v>
          </cell>
          <cell r="V468" t="e">
            <v>#N/A</v>
          </cell>
          <cell r="W468">
            <v>0</v>
          </cell>
        </row>
        <row r="469">
          <cell r="A469" t="str">
            <v>nzWNnzNS</v>
          </cell>
          <cell r="B469" t="str">
            <v>nzWN</v>
          </cell>
          <cell r="C469" t="str">
            <v>nzNS</v>
          </cell>
          <cell r="D469" t="str">
            <v>Reg</v>
          </cell>
          <cell r="E469" t="str">
            <v>Dom</v>
          </cell>
          <cell r="G469">
            <v>71</v>
          </cell>
          <cell r="H469">
            <v>31</v>
          </cell>
          <cell r="I469">
            <v>0</v>
          </cell>
          <cell r="J469">
            <v>25</v>
          </cell>
          <cell r="K469">
            <v>15</v>
          </cell>
          <cell r="L469">
            <v>0</v>
          </cell>
          <cell r="M469">
            <v>229.32352692211933</v>
          </cell>
          <cell r="N469" t="str">
            <v>Wlg-Nsn</v>
          </cell>
          <cell r="O469" t="str">
            <v>Mtr-Reg</v>
          </cell>
          <cell r="P469">
            <v>0</v>
          </cell>
          <cell r="Q469">
            <v>1</v>
          </cell>
          <cell r="R469" t="str">
            <v>Nsn-Wlg</v>
          </cell>
          <cell r="T469">
            <v>0</v>
          </cell>
          <cell r="V469" t="e">
            <v>#N/A</v>
          </cell>
          <cell r="W469">
            <v>0</v>
          </cell>
        </row>
        <row r="470">
          <cell r="A470" t="str">
            <v>nzWNnzNV</v>
          </cell>
          <cell r="B470" t="str">
            <v>nzWN</v>
          </cell>
          <cell r="C470" t="str">
            <v>nzNV</v>
          </cell>
          <cell r="D470" t="str">
            <v>Reg</v>
          </cell>
          <cell r="E470" t="str">
            <v>Dom</v>
          </cell>
          <cell r="G470">
            <v>412</v>
          </cell>
          <cell r="H470">
            <v>372</v>
          </cell>
          <cell r="I470">
            <v>0</v>
          </cell>
          <cell r="J470">
            <v>25</v>
          </cell>
          <cell r="K470">
            <v>15</v>
          </cell>
          <cell r="L470">
            <v>0</v>
          </cell>
          <cell r="M470">
            <v>465.57525707451418</v>
          </cell>
          <cell r="N470" t="str">
            <v>Wlg-Ivc</v>
          </cell>
          <cell r="O470" t="str">
            <v>Mtr-Reg</v>
          </cell>
          <cell r="P470">
            <v>0</v>
          </cell>
          <cell r="Q470">
            <v>1</v>
          </cell>
          <cell r="R470" t="str">
            <v>Ivc-Wlg</v>
          </cell>
          <cell r="S470" t="str">
            <v>Add 3apr07</v>
          </cell>
          <cell r="T470">
            <v>0</v>
          </cell>
          <cell r="V470" t="e">
            <v>#N/A</v>
          </cell>
          <cell r="W470">
            <v>0</v>
          </cell>
        </row>
        <row r="471">
          <cell r="A471" t="str">
            <v>nzWNnzOH</v>
          </cell>
          <cell r="B471" t="str">
            <v>nzWN</v>
          </cell>
          <cell r="C471" t="str">
            <v>nzOH</v>
          </cell>
          <cell r="D471" t="str">
            <v>Mil</v>
          </cell>
          <cell r="E471" t="str">
            <v>Dom</v>
          </cell>
          <cell r="G471">
            <v>72</v>
          </cell>
          <cell r="H471">
            <v>22</v>
          </cell>
          <cell r="I471">
            <v>0</v>
          </cell>
          <cell r="J471">
            <v>25</v>
          </cell>
          <cell r="K471">
            <v>25</v>
          </cell>
          <cell r="L471">
            <v>0</v>
          </cell>
          <cell r="M471">
            <v>223.0881440148714</v>
          </cell>
          <cell r="N471" t="str">
            <v>Wlg-Oha</v>
          </cell>
          <cell r="O471" t="str">
            <v>Reg-Mtr</v>
          </cell>
          <cell r="P471">
            <v>0</v>
          </cell>
          <cell r="Q471">
            <v>1</v>
          </cell>
          <cell r="R471" t="str">
            <v>Oha-Wlg</v>
          </cell>
          <cell r="S471" t="str">
            <v>add 10aug07</v>
          </cell>
          <cell r="T471">
            <v>0</v>
          </cell>
          <cell r="V471" t="e">
            <v>#N/A</v>
          </cell>
          <cell r="W471">
            <v>0</v>
          </cell>
        </row>
        <row r="472">
          <cell r="A472" t="str">
            <v>nzWNnzPM</v>
          </cell>
          <cell r="B472" t="str">
            <v>nzWN</v>
          </cell>
          <cell r="C472" t="str">
            <v>nzPM</v>
          </cell>
          <cell r="D472" t="str">
            <v>Reg</v>
          </cell>
          <cell r="E472" t="str">
            <v>Dom</v>
          </cell>
          <cell r="G472">
            <v>70</v>
          </cell>
          <cell r="H472">
            <v>30</v>
          </cell>
          <cell r="I472">
            <v>0</v>
          </cell>
          <cell r="J472">
            <v>25</v>
          </cell>
          <cell r="K472">
            <v>15</v>
          </cell>
          <cell r="L472">
            <v>0</v>
          </cell>
          <cell r="M472">
            <v>228.63070659909178</v>
          </cell>
          <cell r="N472" t="str">
            <v>Wlg-Pmr</v>
          </cell>
          <cell r="O472" t="str">
            <v>Mtr-Reg</v>
          </cell>
          <cell r="P472">
            <v>0</v>
          </cell>
          <cell r="Q472">
            <v>1</v>
          </cell>
          <cell r="R472" t="str">
            <v>Pmr-Wlg</v>
          </cell>
          <cell r="S472" t="str">
            <v>Actual TotDisx=26</v>
          </cell>
          <cell r="T472">
            <v>0</v>
          </cell>
          <cell r="V472" t="e">
            <v>#N/A</v>
          </cell>
          <cell r="W472">
            <v>0</v>
          </cell>
        </row>
        <row r="473">
          <cell r="A473" t="str">
            <v>nzWNnzPP</v>
          </cell>
          <cell r="B473" t="str">
            <v>nzWN</v>
          </cell>
          <cell r="C473" t="str">
            <v>nzPP</v>
          </cell>
          <cell r="D473" t="str">
            <v>reg</v>
          </cell>
          <cell r="E473" t="str">
            <v>Dom</v>
          </cell>
          <cell r="G473">
            <v>35</v>
          </cell>
          <cell r="H473">
            <v>0</v>
          </cell>
          <cell r="I473">
            <v>0</v>
          </cell>
          <cell r="J473">
            <v>25</v>
          </cell>
          <cell r="K473">
            <v>10</v>
          </cell>
          <cell r="L473">
            <v>0</v>
          </cell>
          <cell r="M473">
            <v>207.84609690826525</v>
          </cell>
          <cell r="N473" t="str">
            <v>Wlg-Ppq</v>
          </cell>
          <cell r="O473" t="str">
            <v>Mtr-Reg</v>
          </cell>
          <cell r="P473">
            <v>0</v>
          </cell>
          <cell r="Q473">
            <v>1</v>
          </cell>
          <cell r="R473" t="str">
            <v>Ppq-Wlg</v>
          </cell>
          <cell r="T473">
            <v>0</v>
          </cell>
          <cell r="V473" t="e">
            <v>#N/A</v>
          </cell>
          <cell r="W473">
            <v>0</v>
          </cell>
        </row>
        <row r="474">
          <cell r="A474" t="str">
            <v>nzWNnzQN</v>
          </cell>
          <cell r="B474" t="str">
            <v>nzWN</v>
          </cell>
          <cell r="C474" t="str">
            <v>nzQN</v>
          </cell>
          <cell r="D474" t="str">
            <v>Reg</v>
          </cell>
          <cell r="E474" t="str">
            <v>Dom</v>
          </cell>
          <cell r="G474">
            <v>344</v>
          </cell>
          <cell r="H474">
            <v>304</v>
          </cell>
          <cell r="I474">
            <v>0</v>
          </cell>
          <cell r="J474">
            <v>25</v>
          </cell>
          <cell r="K474">
            <v>15</v>
          </cell>
          <cell r="L474">
            <v>0</v>
          </cell>
          <cell r="M474">
            <v>418.46347510864075</v>
          </cell>
          <cell r="N474" t="str">
            <v>Wlg-Zqn</v>
          </cell>
          <cell r="O474" t="str">
            <v>Mtr-Reg</v>
          </cell>
          <cell r="P474">
            <v>0</v>
          </cell>
          <cell r="Q474">
            <v>1</v>
          </cell>
          <cell r="R474" t="str">
            <v>Wlg-Zqn</v>
          </cell>
          <cell r="T474">
            <v>0</v>
          </cell>
          <cell r="V474" t="e">
            <v>#N/A</v>
          </cell>
          <cell r="W474">
            <v>0</v>
          </cell>
        </row>
        <row r="475">
          <cell r="A475" t="str">
            <v>nzWNnzRO</v>
          </cell>
          <cell r="B475" t="str">
            <v>nzWN</v>
          </cell>
          <cell r="C475" t="str">
            <v>nzRO</v>
          </cell>
          <cell r="D475" t="str">
            <v>Reg</v>
          </cell>
          <cell r="E475" t="str">
            <v>Dom</v>
          </cell>
          <cell r="G475">
            <v>204</v>
          </cell>
          <cell r="H475">
            <v>164</v>
          </cell>
          <cell r="I475">
            <v>0</v>
          </cell>
          <cell r="J475">
            <v>25</v>
          </cell>
          <cell r="K475">
            <v>15</v>
          </cell>
          <cell r="L475">
            <v>0</v>
          </cell>
          <cell r="M475">
            <v>321.46862988478358</v>
          </cell>
          <cell r="N475" t="str">
            <v>Wlg-Rot</v>
          </cell>
          <cell r="O475" t="str">
            <v>Mtr-Reg</v>
          </cell>
          <cell r="P475">
            <v>0</v>
          </cell>
          <cell r="Q475">
            <v>1</v>
          </cell>
          <cell r="R475" t="str">
            <v>Rot-Wlg</v>
          </cell>
          <cell r="T475">
            <v>0</v>
          </cell>
          <cell r="V475" t="e">
            <v>#N/A</v>
          </cell>
          <cell r="W475">
            <v>0</v>
          </cell>
        </row>
        <row r="476">
          <cell r="A476" t="str">
            <v>nzWNnzTG</v>
          </cell>
          <cell r="B476" t="str">
            <v>nzWN</v>
          </cell>
          <cell r="C476" t="str">
            <v>nzTG</v>
          </cell>
          <cell r="D476" t="str">
            <v>Reg</v>
          </cell>
          <cell r="E476" t="str">
            <v>Dom</v>
          </cell>
          <cell r="G476">
            <v>227</v>
          </cell>
          <cell r="H476">
            <v>192</v>
          </cell>
          <cell r="I476">
            <v>0</v>
          </cell>
          <cell r="J476">
            <v>25</v>
          </cell>
          <cell r="K476">
            <v>10</v>
          </cell>
          <cell r="L476">
            <v>0</v>
          </cell>
          <cell r="M476">
            <v>340.86759892955502</v>
          </cell>
          <cell r="N476" t="str">
            <v>Wlg-Trg</v>
          </cell>
          <cell r="O476" t="str">
            <v>Mtr-Reg</v>
          </cell>
          <cell r="P476">
            <v>0</v>
          </cell>
          <cell r="Q476">
            <v>1</v>
          </cell>
          <cell r="R476" t="str">
            <v>Trg-Wlg</v>
          </cell>
          <cell r="T476">
            <v>0</v>
          </cell>
          <cell r="V476" t="e">
            <v>#N/A</v>
          </cell>
          <cell r="W476">
            <v>0</v>
          </cell>
        </row>
        <row r="477">
          <cell r="A477" t="str">
            <v>nzWNnzTU</v>
          </cell>
          <cell r="B477" t="str">
            <v>nzWN</v>
          </cell>
          <cell r="C477" t="str">
            <v>nzTU</v>
          </cell>
          <cell r="D477" t="str">
            <v>Reg</v>
          </cell>
          <cell r="E477" t="str">
            <v>Dom</v>
          </cell>
          <cell r="G477">
            <v>237</v>
          </cell>
          <cell r="H477">
            <v>202</v>
          </cell>
          <cell r="I477">
            <v>0</v>
          </cell>
          <cell r="J477">
            <v>25</v>
          </cell>
          <cell r="K477">
            <v>10</v>
          </cell>
          <cell r="L477">
            <v>0</v>
          </cell>
          <cell r="M477">
            <v>347.79580215983054</v>
          </cell>
          <cell r="N477" t="str">
            <v>Wlg-Tiu</v>
          </cell>
          <cell r="O477" t="str">
            <v>Mtr-Reg</v>
          </cell>
          <cell r="P477">
            <v>0</v>
          </cell>
          <cell r="Q477">
            <v>1</v>
          </cell>
          <cell r="R477" t="str">
            <v>Tiu-Wlg</v>
          </cell>
          <cell r="T477">
            <v>0</v>
          </cell>
          <cell r="V477" t="e">
            <v>#N/A</v>
          </cell>
          <cell r="W477">
            <v>0</v>
          </cell>
        </row>
        <row r="478">
          <cell r="A478" t="str">
            <v>nzWNnzWB</v>
          </cell>
          <cell r="B478" t="str">
            <v>nzWN</v>
          </cell>
          <cell r="C478" t="str">
            <v>nzWB</v>
          </cell>
          <cell r="D478" t="str">
            <v>Reg</v>
          </cell>
          <cell r="E478" t="str">
            <v>Dom</v>
          </cell>
          <cell r="G478">
            <v>43</v>
          </cell>
          <cell r="H478">
            <v>8</v>
          </cell>
          <cell r="I478">
            <v>0</v>
          </cell>
          <cell r="J478">
            <v>25</v>
          </cell>
          <cell r="K478">
            <v>10</v>
          </cell>
          <cell r="L478">
            <v>0</v>
          </cell>
          <cell r="M478">
            <v>213.38865949248569</v>
          </cell>
          <cell r="N478" t="str">
            <v>Wlg-Bhe</v>
          </cell>
          <cell r="O478" t="str">
            <v>Mtr-Reg</v>
          </cell>
          <cell r="P478">
            <v>0</v>
          </cell>
          <cell r="Q478">
            <v>1</v>
          </cell>
          <cell r="R478" t="str">
            <v>Bhe-Wlg</v>
          </cell>
          <cell r="T478">
            <v>0</v>
          </cell>
          <cell r="V478" t="e">
            <v>#N/A</v>
          </cell>
          <cell r="W478">
            <v>0</v>
          </cell>
        </row>
        <row r="479">
          <cell r="A479" t="str">
            <v>nzWNnzWK</v>
          </cell>
          <cell r="B479" t="str">
            <v>nzWN</v>
          </cell>
          <cell r="C479" t="str">
            <v>nzWK</v>
          </cell>
          <cell r="D479" t="str">
            <v>Reg</v>
          </cell>
          <cell r="E479" t="str">
            <v>Dom</v>
          </cell>
          <cell r="G479">
            <v>225</v>
          </cell>
          <cell r="H479">
            <v>190</v>
          </cell>
          <cell r="I479">
            <v>0</v>
          </cell>
          <cell r="J479">
            <v>25</v>
          </cell>
          <cell r="K479">
            <v>10</v>
          </cell>
          <cell r="L479">
            <v>0</v>
          </cell>
          <cell r="M479">
            <v>339.48195828349992</v>
          </cell>
          <cell r="N479" t="str">
            <v>Wlg-Whk</v>
          </cell>
          <cell r="O479" t="str">
            <v>Mtr-Reg</v>
          </cell>
          <cell r="P479">
            <v>0</v>
          </cell>
          <cell r="Q479">
            <v>1</v>
          </cell>
          <cell r="R479" t="str">
            <v>Whk-Wlg</v>
          </cell>
          <cell r="T479">
            <v>0</v>
          </cell>
          <cell r="V479" t="e">
            <v>#N/A</v>
          </cell>
          <cell r="W479">
            <v>0</v>
          </cell>
        </row>
        <row r="480">
          <cell r="A480" t="str">
            <v>nzWNnzWN</v>
          </cell>
          <cell r="B480" t="str">
            <v>nzWN</v>
          </cell>
          <cell r="C480" t="str">
            <v>nzWN</v>
          </cell>
          <cell r="D480" t="str">
            <v>Mtr</v>
          </cell>
          <cell r="E480" t="str">
            <v>Dom</v>
          </cell>
          <cell r="G480">
            <v>50</v>
          </cell>
          <cell r="H480">
            <v>0</v>
          </cell>
          <cell r="I480">
            <v>0</v>
          </cell>
          <cell r="J480">
            <v>25</v>
          </cell>
          <cell r="K480">
            <v>25</v>
          </cell>
          <cell r="L480">
            <v>0</v>
          </cell>
          <cell r="M480">
            <v>207.84609690826525</v>
          </cell>
          <cell r="N480" t="str">
            <v>Wlg-Wlg</v>
          </cell>
          <cell r="O480" t="str">
            <v>Local</v>
          </cell>
          <cell r="P480">
            <v>0</v>
          </cell>
          <cell r="Q480">
            <v>1</v>
          </cell>
          <cell r="R480" t="str">
            <v>Wlg-Wlg</v>
          </cell>
          <cell r="S480" t="str">
            <v>Local Loop</v>
          </cell>
          <cell r="T480">
            <v>0</v>
          </cell>
          <cell r="V480" t="e">
            <v>#N/A</v>
          </cell>
          <cell r="W480">
            <v>0</v>
          </cell>
        </row>
        <row r="481">
          <cell r="A481" t="str">
            <v>nzWNnzWR</v>
          </cell>
          <cell r="B481" t="str">
            <v>nzWN</v>
          </cell>
          <cell r="C481" t="str">
            <v>nzWR</v>
          </cell>
          <cell r="D481" t="str">
            <v>Reg</v>
          </cell>
          <cell r="E481" t="str">
            <v>Dom</v>
          </cell>
          <cell r="G481">
            <v>333</v>
          </cell>
          <cell r="H481">
            <v>298</v>
          </cell>
          <cell r="I481">
            <v>0</v>
          </cell>
          <cell r="J481">
            <v>25</v>
          </cell>
          <cell r="K481">
            <v>10</v>
          </cell>
          <cell r="L481">
            <v>0</v>
          </cell>
          <cell r="M481">
            <v>414.30655317047541</v>
          </cell>
          <cell r="N481" t="str">
            <v>Wlg-Wre</v>
          </cell>
          <cell r="O481" t="str">
            <v>Mtr-Reg</v>
          </cell>
          <cell r="P481">
            <v>0</v>
          </cell>
          <cell r="Q481">
            <v>1</v>
          </cell>
          <cell r="R481" t="str">
            <v>Wlg-Wre</v>
          </cell>
          <cell r="T481">
            <v>0</v>
          </cell>
          <cell r="V481" t="e">
            <v>#N/A</v>
          </cell>
          <cell r="W481">
            <v>0</v>
          </cell>
        </row>
        <row r="482">
          <cell r="A482" t="str">
            <v>nzWNnzWS</v>
          </cell>
          <cell r="B482" t="str">
            <v>nzWN</v>
          </cell>
          <cell r="C482" t="str">
            <v>nzWS</v>
          </cell>
          <cell r="D482" t="str">
            <v>Reg</v>
          </cell>
          <cell r="E482" t="str">
            <v>Dom</v>
          </cell>
          <cell r="G482">
            <v>146</v>
          </cell>
          <cell r="H482">
            <v>111</v>
          </cell>
          <cell r="I482">
            <v>0</v>
          </cell>
          <cell r="J482">
            <v>25</v>
          </cell>
          <cell r="K482">
            <v>10</v>
          </cell>
          <cell r="L482">
            <v>0</v>
          </cell>
          <cell r="M482">
            <v>284.74915276432341</v>
          </cell>
          <cell r="N482" t="str">
            <v>Wlg-Wsz</v>
          </cell>
          <cell r="O482" t="str">
            <v>Mtr-Reg</v>
          </cell>
          <cell r="P482">
            <v>0</v>
          </cell>
          <cell r="Q482">
            <v>1</v>
          </cell>
          <cell r="R482" t="str">
            <v>Wlg-Wsz</v>
          </cell>
          <cell r="T482">
            <v>0</v>
          </cell>
          <cell r="V482" t="e">
            <v>#N/A</v>
          </cell>
          <cell r="W482">
            <v>0</v>
          </cell>
        </row>
        <row r="483">
          <cell r="A483" t="str">
            <v>nzWNnzWU</v>
          </cell>
          <cell r="B483" t="str">
            <v>nzWN</v>
          </cell>
          <cell r="C483" t="str">
            <v>nzWU</v>
          </cell>
          <cell r="D483" t="str">
            <v>Reg</v>
          </cell>
          <cell r="E483" t="str">
            <v>Dom</v>
          </cell>
          <cell r="G483">
            <v>82</v>
          </cell>
          <cell r="H483">
            <v>47</v>
          </cell>
          <cell r="I483">
            <v>0</v>
          </cell>
          <cell r="J483">
            <v>25</v>
          </cell>
          <cell r="K483">
            <v>10</v>
          </cell>
          <cell r="L483">
            <v>0</v>
          </cell>
          <cell r="M483">
            <v>240.40865209056014</v>
          </cell>
          <cell r="N483" t="str">
            <v>Wlg-Wag</v>
          </cell>
          <cell r="O483" t="str">
            <v>Mtr-Reg</v>
          </cell>
          <cell r="P483">
            <v>0</v>
          </cell>
          <cell r="Q483">
            <v>1</v>
          </cell>
          <cell r="R483" t="str">
            <v>Wag-Wlg</v>
          </cell>
          <cell r="T483">
            <v>0</v>
          </cell>
          <cell r="V483" t="e">
            <v>#N/A</v>
          </cell>
          <cell r="W483">
            <v>0</v>
          </cell>
        </row>
        <row r="484">
          <cell r="A484" t="str">
            <v>nzWNybBN</v>
          </cell>
          <cell r="B484" t="str">
            <v>nzWN</v>
          </cell>
          <cell r="C484" t="str">
            <v>ybBN</v>
          </cell>
          <cell r="D484" t="str">
            <v>Mtr</v>
          </cell>
          <cell r="E484" t="str">
            <v>Int</v>
          </cell>
          <cell r="F484" t="str">
            <v>Y</v>
          </cell>
          <cell r="G484">
            <v>666</v>
          </cell>
          <cell r="H484">
            <v>150</v>
          </cell>
          <cell r="I484">
            <v>491</v>
          </cell>
          <cell r="J484">
            <v>25</v>
          </cell>
          <cell r="K484">
            <v>0</v>
          </cell>
          <cell r="L484">
            <v>0</v>
          </cell>
          <cell r="M484">
            <v>154.94926524511175</v>
          </cell>
          <cell r="N484" t="str">
            <v>Wlg-Bne</v>
          </cell>
          <cell r="O484" t="str">
            <v>Tasman</v>
          </cell>
          <cell r="P484">
            <v>0</v>
          </cell>
          <cell r="Q484">
            <v>1</v>
          </cell>
          <cell r="R484" t="str">
            <v>Bne-Wlg</v>
          </cell>
          <cell r="T484">
            <v>518</v>
          </cell>
          <cell r="V484">
            <v>491</v>
          </cell>
          <cell r="W484">
            <v>491</v>
          </cell>
        </row>
        <row r="485">
          <cell r="A485" t="str">
            <v>nzWNybCG</v>
          </cell>
          <cell r="B485" t="str">
            <v>nzWN</v>
          </cell>
          <cell r="C485" t="str">
            <v>ybCG</v>
          </cell>
          <cell r="D485" t="str">
            <v>Mtr</v>
          </cell>
          <cell r="E485" t="str">
            <v>Int</v>
          </cell>
          <cell r="F485" t="str">
            <v>Y</v>
          </cell>
          <cell r="G485">
            <v>674</v>
          </cell>
          <cell r="H485">
            <v>150</v>
          </cell>
          <cell r="I485">
            <v>499</v>
          </cell>
          <cell r="J485">
            <v>25</v>
          </cell>
          <cell r="K485">
            <v>0</v>
          </cell>
          <cell r="L485">
            <v>0</v>
          </cell>
          <cell r="M485">
            <v>155.78064963274483</v>
          </cell>
          <cell r="N485" t="str">
            <v>Wlg-Ool</v>
          </cell>
          <cell r="O485" t="str">
            <v>Tasman</v>
          </cell>
          <cell r="P485">
            <v>0</v>
          </cell>
          <cell r="Q485">
            <v>1</v>
          </cell>
          <cell r="R485" t="str">
            <v>Ool-Wlg</v>
          </cell>
          <cell r="S485" t="str">
            <v>SameAs Bne 17Jan08</v>
          </cell>
          <cell r="T485">
            <v>518</v>
          </cell>
          <cell r="V485">
            <v>499</v>
          </cell>
          <cell r="W485">
            <v>499</v>
          </cell>
        </row>
        <row r="486">
          <cell r="A486" t="str">
            <v>nzWNymML</v>
          </cell>
          <cell r="B486" t="str">
            <v>nzWN</v>
          </cell>
          <cell r="C486" t="str">
            <v>ymML</v>
          </cell>
          <cell r="D486" t="str">
            <v>Mtr</v>
          </cell>
          <cell r="E486" t="str">
            <v>Int</v>
          </cell>
          <cell r="F486" t="str">
            <v>Y</v>
          </cell>
          <cell r="G486">
            <v>537</v>
          </cell>
          <cell r="H486">
            <v>150</v>
          </cell>
          <cell r="I486">
            <v>362</v>
          </cell>
          <cell r="J486">
            <v>25</v>
          </cell>
          <cell r="K486">
            <v>0</v>
          </cell>
          <cell r="L486">
            <v>0</v>
          </cell>
          <cell r="M486">
            <v>141.54319199452863</v>
          </cell>
          <cell r="N486" t="str">
            <v>Wlg-Mel</v>
          </cell>
          <cell r="O486" t="str">
            <v>Tasman</v>
          </cell>
          <cell r="P486">
            <v>0</v>
          </cell>
          <cell r="Q486">
            <v>1</v>
          </cell>
          <cell r="R486" t="str">
            <v>Mel-Wlg</v>
          </cell>
          <cell r="T486">
            <v>362</v>
          </cell>
          <cell r="V486" t="e">
            <v>#N/A</v>
          </cell>
          <cell r="W486">
            <v>362</v>
          </cell>
        </row>
        <row r="487">
          <cell r="A487" t="str">
            <v>nzWNysSY</v>
          </cell>
          <cell r="B487" t="str">
            <v>nzWN</v>
          </cell>
          <cell r="C487" t="str">
            <v>ysSY</v>
          </cell>
          <cell r="D487" t="str">
            <v>Mtr</v>
          </cell>
          <cell r="E487" t="str">
            <v>Int</v>
          </cell>
          <cell r="F487" t="str">
            <v>Y</v>
          </cell>
          <cell r="G487">
            <v>571</v>
          </cell>
          <cell r="H487">
            <v>150</v>
          </cell>
          <cell r="I487">
            <v>396</v>
          </cell>
          <cell r="J487">
            <v>25</v>
          </cell>
          <cell r="K487">
            <v>0</v>
          </cell>
          <cell r="L487">
            <v>0</v>
          </cell>
          <cell r="M487">
            <v>145.07657564196913</v>
          </cell>
          <cell r="N487" t="str">
            <v>Wlg-Syd</v>
          </cell>
          <cell r="O487" t="str">
            <v>Tasman</v>
          </cell>
          <cell r="P487">
            <v>0</v>
          </cell>
          <cell r="Q487">
            <v>1</v>
          </cell>
          <cell r="R487" t="str">
            <v>Syd-Wlg</v>
          </cell>
          <cell r="T487">
            <v>396</v>
          </cell>
          <cell r="V487" t="e">
            <v>#N/A</v>
          </cell>
          <cell r="W487">
            <v>396</v>
          </cell>
        </row>
        <row r="488">
          <cell r="A488" t="str">
            <v>nzWPnzOH</v>
          </cell>
          <cell r="B488" t="str">
            <v>nzWP</v>
          </cell>
          <cell r="C488" t="str">
            <v>nzOH</v>
          </cell>
          <cell r="D488" t="str">
            <v>Mil</v>
          </cell>
          <cell r="E488" t="str">
            <v>Dom</v>
          </cell>
          <cell r="G488">
            <v>207</v>
          </cell>
          <cell r="H488">
            <v>172</v>
          </cell>
          <cell r="I488">
            <v>0</v>
          </cell>
          <cell r="J488">
            <v>10</v>
          </cell>
          <cell r="K488">
            <v>25</v>
          </cell>
          <cell r="L488">
            <v>0</v>
          </cell>
          <cell r="M488">
            <v>327.01119246900402</v>
          </cell>
          <cell r="N488" t="str">
            <v>Whp-Oha</v>
          </cell>
          <cell r="O488" t="str">
            <v>Reg-Reg</v>
          </cell>
          <cell r="P488">
            <v>0</v>
          </cell>
          <cell r="Q488">
            <v>1</v>
          </cell>
          <cell r="R488" t="str">
            <v>Oha-Whp</v>
          </cell>
          <cell r="S488" t="str">
            <v>add 10aug07</v>
          </cell>
          <cell r="T488">
            <v>0</v>
          </cell>
          <cell r="V488" t="e">
            <v>#N/A</v>
          </cell>
          <cell r="W488">
            <v>0</v>
          </cell>
        </row>
        <row r="489">
          <cell r="A489" t="str">
            <v>nzWPnzWP</v>
          </cell>
          <cell r="B489" t="str">
            <v>nzWP</v>
          </cell>
          <cell r="C489" t="str">
            <v>nzWP</v>
          </cell>
          <cell r="D489" t="str">
            <v>Mil</v>
          </cell>
          <cell r="E489" t="str">
            <v>Dom</v>
          </cell>
          <cell r="G489">
            <v>20</v>
          </cell>
          <cell r="H489">
            <v>0</v>
          </cell>
          <cell r="I489">
            <v>0</v>
          </cell>
          <cell r="J489">
            <v>10</v>
          </cell>
          <cell r="K489">
            <v>10</v>
          </cell>
          <cell r="L489">
            <v>0</v>
          </cell>
          <cell r="M489">
            <v>207.84609690826525</v>
          </cell>
          <cell r="N489" t="str">
            <v>Whp-Whp</v>
          </cell>
          <cell r="O489" t="str">
            <v>Local</v>
          </cell>
          <cell r="P489">
            <v>0</v>
          </cell>
          <cell r="Q489">
            <v>1</v>
          </cell>
          <cell r="R489" t="str">
            <v>Whp-Whp</v>
          </cell>
          <cell r="S489" t="str">
            <v>Local Loop</v>
          </cell>
          <cell r="T489">
            <v>0</v>
          </cell>
          <cell r="V489" t="e">
            <v>#N/A</v>
          </cell>
          <cell r="W489">
            <v>0</v>
          </cell>
        </row>
        <row r="490">
          <cell r="A490" t="str">
            <v>nzWRnzAA</v>
          </cell>
          <cell r="B490" t="str">
            <v>nzWR</v>
          </cell>
          <cell r="C490" t="str">
            <v>nzAA</v>
          </cell>
          <cell r="D490" t="str">
            <v>Reg</v>
          </cell>
          <cell r="E490" t="str">
            <v>Dom</v>
          </cell>
          <cell r="G490">
            <v>76</v>
          </cell>
          <cell r="H490">
            <v>41</v>
          </cell>
          <cell r="I490">
            <v>0</v>
          </cell>
          <cell r="J490">
            <v>10</v>
          </cell>
          <cell r="K490">
            <v>25</v>
          </cell>
          <cell r="L490">
            <v>0</v>
          </cell>
          <cell r="M490">
            <v>236.25173015239483</v>
          </cell>
          <cell r="N490" t="str">
            <v>Wre-Akl</v>
          </cell>
          <cell r="O490" t="str">
            <v>Reg-Mtr</v>
          </cell>
          <cell r="P490">
            <v>0</v>
          </cell>
          <cell r="Q490">
            <v>1</v>
          </cell>
          <cell r="R490" t="str">
            <v>Akl-Wre</v>
          </cell>
          <cell r="T490">
            <v>0</v>
          </cell>
          <cell r="V490" t="e">
            <v>#N/A</v>
          </cell>
          <cell r="W490">
            <v>0</v>
          </cell>
        </row>
        <row r="491">
          <cell r="A491" t="str">
            <v>nzWRnzWN</v>
          </cell>
          <cell r="B491" t="str">
            <v>nzWR</v>
          </cell>
          <cell r="C491" t="str">
            <v>nzWN</v>
          </cell>
          <cell r="D491" t="str">
            <v>Reg</v>
          </cell>
          <cell r="E491" t="str">
            <v>Dom</v>
          </cell>
          <cell r="G491">
            <v>333</v>
          </cell>
          <cell r="H491">
            <v>298</v>
          </cell>
          <cell r="I491">
            <v>0</v>
          </cell>
          <cell r="J491">
            <v>10</v>
          </cell>
          <cell r="K491">
            <v>25</v>
          </cell>
          <cell r="L491">
            <v>0</v>
          </cell>
          <cell r="M491">
            <v>414.30655317047541</v>
          </cell>
          <cell r="N491" t="str">
            <v>Wre-Wlg</v>
          </cell>
          <cell r="O491" t="str">
            <v>Reg-Mtr</v>
          </cell>
          <cell r="P491">
            <v>0</v>
          </cell>
          <cell r="Q491">
            <v>1</v>
          </cell>
          <cell r="R491" t="str">
            <v>Wlg-Wre</v>
          </cell>
          <cell r="T491">
            <v>0</v>
          </cell>
          <cell r="V491" t="e">
            <v>#N/A</v>
          </cell>
          <cell r="W491">
            <v>0</v>
          </cell>
        </row>
        <row r="492">
          <cell r="A492" t="str">
            <v>nzWSnzCH</v>
          </cell>
          <cell r="B492" t="str">
            <v>nzWS</v>
          </cell>
          <cell r="C492" t="str">
            <v>nzCH</v>
          </cell>
          <cell r="D492" t="str">
            <v>Reg</v>
          </cell>
          <cell r="E492" t="str">
            <v>Dom</v>
          </cell>
          <cell r="G492">
            <v>146</v>
          </cell>
          <cell r="H492">
            <v>111</v>
          </cell>
          <cell r="I492">
            <v>0</v>
          </cell>
          <cell r="J492">
            <v>10</v>
          </cell>
          <cell r="K492">
            <v>25</v>
          </cell>
          <cell r="L492">
            <v>0</v>
          </cell>
          <cell r="M492">
            <v>284.74915276432341</v>
          </cell>
          <cell r="N492" t="str">
            <v>Wsz-Chc</v>
          </cell>
          <cell r="O492" t="str">
            <v>Reg-Mtr</v>
          </cell>
          <cell r="P492">
            <v>0</v>
          </cell>
          <cell r="Q492">
            <v>1</v>
          </cell>
          <cell r="R492" t="str">
            <v>Chc-Wsz</v>
          </cell>
          <cell r="T492">
            <v>0</v>
          </cell>
          <cell r="V492" t="e">
            <v>#N/A</v>
          </cell>
          <cell r="W492">
            <v>0</v>
          </cell>
        </row>
        <row r="493">
          <cell r="A493" t="str">
            <v>nzWSnzNS</v>
          </cell>
          <cell r="B493" t="str">
            <v>nzWS</v>
          </cell>
          <cell r="C493" t="str">
            <v>nzNS</v>
          </cell>
          <cell r="D493" t="str">
            <v>Reg</v>
          </cell>
          <cell r="E493" t="str">
            <v>Dom</v>
          </cell>
          <cell r="G493">
            <v>77</v>
          </cell>
          <cell r="H493">
            <v>52</v>
          </cell>
          <cell r="I493">
            <v>0</v>
          </cell>
          <cell r="J493">
            <v>10</v>
          </cell>
          <cell r="K493">
            <v>15</v>
          </cell>
          <cell r="L493">
            <v>0</v>
          </cell>
          <cell r="M493">
            <v>243.8727537056979</v>
          </cell>
          <cell r="N493" t="str">
            <v>Wsz-Nsn</v>
          </cell>
          <cell r="O493" t="str">
            <v>Reg-Reg</v>
          </cell>
          <cell r="P493">
            <v>0</v>
          </cell>
          <cell r="Q493">
            <v>1</v>
          </cell>
          <cell r="R493" t="str">
            <v>Nsn-Wsz</v>
          </cell>
          <cell r="T493">
            <v>0</v>
          </cell>
          <cell r="V493" t="e">
            <v>#N/A</v>
          </cell>
          <cell r="W493">
            <v>0</v>
          </cell>
        </row>
        <row r="494">
          <cell r="A494" t="str">
            <v>nzWSnzWN</v>
          </cell>
          <cell r="B494" t="str">
            <v>nzWS</v>
          </cell>
          <cell r="C494" t="str">
            <v>nzWN</v>
          </cell>
          <cell r="D494" t="str">
            <v>Reg</v>
          </cell>
          <cell r="E494" t="str">
            <v>Dom</v>
          </cell>
          <cell r="G494">
            <v>146</v>
          </cell>
          <cell r="H494">
            <v>111</v>
          </cell>
          <cell r="I494">
            <v>0</v>
          </cell>
          <cell r="J494">
            <v>10</v>
          </cell>
          <cell r="K494">
            <v>25</v>
          </cell>
          <cell r="L494">
            <v>0</v>
          </cell>
          <cell r="M494">
            <v>284.74915276432341</v>
          </cell>
          <cell r="N494" t="str">
            <v>Wsz-Wlg</v>
          </cell>
          <cell r="O494" t="str">
            <v>Reg-Mtr</v>
          </cell>
          <cell r="P494">
            <v>0</v>
          </cell>
          <cell r="Q494">
            <v>1</v>
          </cell>
          <cell r="R494" t="str">
            <v>Wlg-Wsz</v>
          </cell>
          <cell r="T494">
            <v>0</v>
          </cell>
          <cell r="V494" t="e">
            <v>#N/A</v>
          </cell>
          <cell r="W494">
            <v>0</v>
          </cell>
        </row>
        <row r="495">
          <cell r="A495" t="str">
            <v>nzWTnzAA</v>
          </cell>
          <cell r="B495" t="str">
            <v>nzWT</v>
          </cell>
          <cell r="C495" t="str">
            <v>nzAA</v>
          </cell>
          <cell r="D495" t="str">
            <v>Reg</v>
          </cell>
          <cell r="E495" t="str">
            <v>Dom</v>
          </cell>
          <cell r="G495">
            <v>43</v>
          </cell>
          <cell r="H495">
            <v>18</v>
          </cell>
          <cell r="I495">
            <v>0</v>
          </cell>
          <cell r="J495">
            <v>0</v>
          </cell>
          <cell r="K495">
            <v>25</v>
          </cell>
          <cell r="L495">
            <v>0</v>
          </cell>
          <cell r="M495">
            <v>220.31686272276119</v>
          </cell>
          <cell r="N495" t="str">
            <v>Wtz-Akl</v>
          </cell>
          <cell r="O495" t="str">
            <v>Reg-Mtr</v>
          </cell>
          <cell r="P495">
            <v>0</v>
          </cell>
          <cell r="Q495">
            <v>1</v>
          </cell>
          <cell r="R495" t="str">
            <v>Akl-Wtz</v>
          </cell>
          <cell r="T495">
            <v>0</v>
          </cell>
          <cell r="V495" t="e">
            <v>#N/A</v>
          </cell>
          <cell r="W495">
            <v>0</v>
          </cell>
        </row>
        <row r="496">
          <cell r="A496" t="str">
            <v>nzWUnzAA</v>
          </cell>
          <cell r="B496" t="str">
            <v>nzWU</v>
          </cell>
          <cell r="C496" t="str">
            <v>nzAA</v>
          </cell>
          <cell r="D496" t="str">
            <v>Reg</v>
          </cell>
          <cell r="E496" t="str">
            <v>Dom</v>
          </cell>
          <cell r="G496">
            <v>176</v>
          </cell>
          <cell r="H496">
            <v>141</v>
          </cell>
          <cell r="I496">
            <v>0</v>
          </cell>
          <cell r="J496">
            <v>10</v>
          </cell>
          <cell r="K496">
            <v>25</v>
          </cell>
          <cell r="L496">
            <v>0</v>
          </cell>
          <cell r="M496">
            <v>305.53376245514994</v>
          </cell>
          <cell r="N496" t="str">
            <v>Wag-Akl</v>
          </cell>
          <cell r="O496" t="str">
            <v>Reg-Mtr</v>
          </cell>
          <cell r="P496">
            <v>0</v>
          </cell>
          <cell r="Q496">
            <v>1</v>
          </cell>
          <cell r="R496" t="str">
            <v>Akl-Wag</v>
          </cell>
          <cell r="T496">
            <v>0</v>
          </cell>
          <cell r="V496" t="e">
            <v>#N/A</v>
          </cell>
          <cell r="W496">
            <v>0</v>
          </cell>
        </row>
        <row r="497">
          <cell r="A497" t="str">
            <v>nzWUnzHN</v>
          </cell>
          <cell r="B497" t="str">
            <v>nzWU</v>
          </cell>
          <cell r="C497" t="str">
            <v>nzHN</v>
          </cell>
          <cell r="D497" t="str">
            <v>Reg</v>
          </cell>
          <cell r="E497" t="str">
            <v>Dom</v>
          </cell>
          <cell r="G497">
            <v>126</v>
          </cell>
          <cell r="H497">
            <v>101</v>
          </cell>
          <cell r="I497">
            <v>0</v>
          </cell>
          <cell r="J497">
            <v>10</v>
          </cell>
          <cell r="K497">
            <v>15</v>
          </cell>
          <cell r="L497">
            <v>0</v>
          </cell>
          <cell r="M497">
            <v>277.82094953404794</v>
          </cell>
          <cell r="N497" t="str">
            <v>Wag-Hlz</v>
          </cell>
          <cell r="O497" t="str">
            <v>Reg-Reg</v>
          </cell>
          <cell r="P497">
            <v>0</v>
          </cell>
          <cell r="Q497">
            <v>1</v>
          </cell>
          <cell r="R497" t="str">
            <v>Hlz-Wag</v>
          </cell>
          <cell r="T497">
            <v>0</v>
          </cell>
          <cell r="V497" t="e">
            <v>#N/A</v>
          </cell>
          <cell r="W497">
            <v>0</v>
          </cell>
        </row>
        <row r="498">
          <cell r="A498" t="str">
            <v>nzWUnzNP</v>
          </cell>
          <cell r="B498" t="str">
            <v>nzWU</v>
          </cell>
          <cell r="C498" t="str">
            <v>nzNP</v>
          </cell>
          <cell r="D498" t="str">
            <v>Reg</v>
          </cell>
          <cell r="E498" t="str">
            <v>Dom</v>
          </cell>
          <cell r="G498">
            <v>69</v>
          </cell>
          <cell r="H498">
            <v>44</v>
          </cell>
          <cell r="I498">
            <v>0</v>
          </cell>
          <cell r="J498">
            <v>10</v>
          </cell>
          <cell r="K498">
            <v>15</v>
          </cell>
          <cell r="L498">
            <v>0</v>
          </cell>
          <cell r="M498">
            <v>238.3301911214775</v>
          </cell>
          <cell r="N498" t="str">
            <v>Wag-Npl</v>
          </cell>
          <cell r="O498" t="str">
            <v>Reg-Reg</v>
          </cell>
          <cell r="P498">
            <v>0</v>
          </cell>
          <cell r="Q498">
            <v>1</v>
          </cell>
          <cell r="R498" t="str">
            <v>Npl-Wag</v>
          </cell>
          <cell r="T498">
            <v>0</v>
          </cell>
          <cell r="V498" t="e">
            <v>#N/A</v>
          </cell>
          <cell r="W498">
            <v>0</v>
          </cell>
        </row>
        <row r="499">
          <cell r="A499" t="str">
            <v>nzWUnzNS</v>
          </cell>
          <cell r="B499" t="str">
            <v>nzWU</v>
          </cell>
          <cell r="C499" t="str">
            <v>nzNS</v>
          </cell>
          <cell r="D499" t="str">
            <v>Reg</v>
          </cell>
          <cell r="E499" t="str">
            <v>Dom</v>
          </cell>
          <cell r="G499">
            <v>118</v>
          </cell>
          <cell r="H499">
            <v>93</v>
          </cell>
          <cell r="I499">
            <v>0</v>
          </cell>
          <cell r="J499">
            <v>10</v>
          </cell>
          <cell r="K499">
            <v>15</v>
          </cell>
          <cell r="L499">
            <v>0</v>
          </cell>
          <cell r="M499">
            <v>272.27838694982751</v>
          </cell>
          <cell r="N499" t="str">
            <v>Wag-Nsn</v>
          </cell>
          <cell r="O499" t="str">
            <v>Reg-Reg</v>
          </cell>
          <cell r="P499">
            <v>0</v>
          </cell>
          <cell r="Q499">
            <v>1</v>
          </cell>
          <cell r="R499" t="str">
            <v>Nsn-Wag</v>
          </cell>
          <cell r="T499">
            <v>0</v>
          </cell>
          <cell r="V499" t="e">
            <v>#N/A</v>
          </cell>
          <cell r="W499">
            <v>0</v>
          </cell>
        </row>
        <row r="500">
          <cell r="A500" t="str">
            <v>nzWUnzPP</v>
          </cell>
          <cell r="B500" t="str">
            <v>nzWU</v>
          </cell>
          <cell r="C500" t="str">
            <v>nzPP</v>
          </cell>
          <cell r="D500" t="str">
            <v>reg</v>
          </cell>
          <cell r="E500" t="str">
            <v>Dom</v>
          </cell>
          <cell r="G500">
            <v>56</v>
          </cell>
          <cell r="H500">
            <v>36</v>
          </cell>
          <cell r="I500">
            <v>0</v>
          </cell>
          <cell r="J500">
            <v>10</v>
          </cell>
          <cell r="K500">
            <v>10</v>
          </cell>
          <cell r="L500">
            <v>0</v>
          </cell>
          <cell r="M500">
            <v>232.78762853725709</v>
          </cell>
          <cell r="N500" t="str">
            <v>Wag-Ppq</v>
          </cell>
          <cell r="O500" t="str">
            <v>Reg-Reg</v>
          </cell>
          <cell r="P500">
            <v>0</v>
          </cell>
          <cell r="Q500">
            <v>1</v>
          </cell>
          <cell r="R500" t="str">
            <v>Ppq-Wag</v>
          </cell>
          <cell r="T500">
            <v>0</v>
          </cell>
          <cell r="V500" t="e">
            <v>#N/A</v>
          </cell>
          <cell r="W500">
            <v>0</v>
          </cell>
        </row>
        <row r="501">
          <cell r="A501" t="str">
            <v>nzWUnzWN</v>
          </cell>
          <cell r="B501" t="str">
            <v>nzWU</v>
          </cell>
          <cell r="C501" t="str">
            <v>nzWN</v>
          </cell>
          <cell r="D501" t="str">
            <v>Reg</v>
          </cell>
          <cell r="E501" t="str">
            <v>Dom</v>
          </cell>
          <cell r="G501">
            <v>82</v>
          </cell>
          <cell r="H501">
            <v>47</v>
          </cell>
          <cell r="I501">
            <v>0</v>
          </cell>
          <cell r="J501">
            <v>10</v>
          </cell>
          <cell r="K501">
            <v>25</v>
          </cell>
          <cell r="L501">
            <v>0</v>
          </cell>
          <cell r="M501">
            <v>240.40865209056014</v>
          </cell>
          <cell r="N501" t="str">
            <v>Wag-Wlg</v>
          </cell>
          <cell r="O501" t="str">
            <v>Reg-Mtr</v>
          </cell>
          <cell r="P501">
            <v>0</v>
          </cell>
          <cell r="Q501">
            <v>1</v>
          </cell>
          <cell r="R501" t="str">
            <v>Wag-Wlg</v>
          </cell>
          <cell r="T501">
            <v>0</v>
          </cell>
          <cell r="V501" t="e">
            <v>#N/A</v>
          </cell>
          <cell r="W501">
            <v>0</v>
          </cell>
        </row>
        <row r="502">
          <cell r="A502" t="str">
            <v>pgUMnzAA</v>
          </cell>
          <cell r="B502" t="str">
            <v>pgUM</v>
          </cell>
          <cell r="C502" t="str">
            <v>nzAA</v>
          </cell>
          <cell r="D502" t="str">
            <v>Oce</v>
          </cell>
          <cell r="E502" t="str">
            <v>Int</v>
          </cell>
          <cell r="F502" t="str">
            <v>Y</v>
          </cell>
          <cell r="G502">
            <v>676</v>
          </cell>
          <cell r="H502">
            <v>150</v>
          </cell>
          <cell r="I502">
            <v>501</v>
          </cell>
          <cell r="J502">
            <v>0</v>
          </cell>
          <cell r="K502">
            <v>25</v>
          </cell>
          <cell r="L502">
            <v>0</v>
          </cell>
          <cell r="M502">
            <v>363.83459263791838</v>
          </cell>
          <cell r="N502" t="str">
            <v>Gum-Akl</v>
          </cell>
          <cell r="O502" t="str">
            <v>Pacific</v>
          </cell>
          <cell r="P502">
            <v>0</v>
          </cell>
          <cell r="Q502">
            <v>1</v>
          </cell>
          <cell r="R502" t="str">
            <v>Akl-Gum</v>
          </cell>
          <cell r="T502">
            <v>501</v>
          </cell>
          <cell r="V502" t="e">
            <v>#N/A</v>
          </cell>
          <cell r="W502">
            <v>501</v>
          </cell>
        </row>
        <row r="503">
          <cell r="A503" t="str">
            <v>pgUMnzCH</v>
          </cell>
          <cell r="B503" t="str">
            <v>pgUM</v>
          </cell>
          <cell r="C503" t="str">
            <v>nzCH</v>
          </cell>
          <cell r="D503" t="str">
            <v>Mtr</v>
          </cell>
          <cell r="E503" t="str">
            <v>Int</v>
          </cell>
          <cell r="F503" t="str">
            <v>Y</v>
          </cell>
          <cell r="G503">
            <v>951</v>
          </cell>
          <cell r="H503">
            <v>150</v>
          </cell>
          <cell r="I503">
            <v>776</v>
          </cell>
          <cell r="J503">
            <v>0</v>
          </cell>
          <cell r="K503">
            <v>25</v>
          </cell>
          <cell r="L503">
            <v>0</v>
          </cell>
          <cell r="M503">
            <v>392.41343096280485</v>
          </cell>
          <cell r="N503" t="str">
            <v>Gum-Chc</v>
          </cell>
          <cell r="O503" t="str">
            <v>Pacific</v>
          </cell>
          <cell r="P503">
            <v>0</v>
          </cell>
          <cell r="Q503">
            <v>1</v>
          </cell>
          <cell r="R503" t="str">
            <v>Chc-Gum</v>
          </cell>
          <cell r="S503" t="str">
            <v>Qantas rte outside FIR?</v>
          </cell>
          <cell r="T503">
            <v>776</v>
          </cell>
          <cell r="V503" t="e">
            <v>#N/A</v>
          </cell>
          <cell r="W503">
            <v>776</v>
          </cell>
        </row>
        <row r="504">
          <cell r="A504" t="str">
            <v>phIKnzCH</v>
          </cell>
          <cell r="B504" t="str">
            <v>phIK</v>
          </cell>
          <cell r="C504" t="str">
            <v>nzCH</v>
          </cell>
          <cell r="D504" t="str">
            <v>Mtr</v>
          </cell>
          <cell r="E504" t="str">
            <v>Int</v>
          </cell>
          <cell r="F504" t="str">
            <v>Y</v>
          </cell>
          <cell r="G504">
            <v>2691</v>
          </cell>
          <cell r="H504">
            <v>150</v>
          </cell>
          <cell r="I504">
            <v>919</v>
          </cell>
          <cell r="J504">
            <v>25</v>
          </cell>
          <cell r="K504">
            <v>0</v>
          </cell>
          <cell r="L504">
            <v>0</v>
          </cell>
          <cell r="M504">
            <v>573.23953527299557</v>
          </cell>
          <cell r="N504" t="str">
            <v>Hik-Chc</v>
          </cell>
          <cell r="O504" t="str">
            <v>America</v>
          </cell>
          <cell r="P504">
            <v>1597</v>
          </cell>
          <cell r="Q504">
            <v>1</v>
          </cell>
          <cell r="R504" t="str">
            <v>Chc-Hik</v>
          </cell>
          <cell r="S504" t="str">
            <v>Add Tonga 13may03</v>
          </cell>
          <cell r="T504">
            <v>1020</v>
          </cell>
          <cell r="U504">
            <v>1305</v>
          </cell>
          <cell r="V504">
            <v>2516</v>
          </cell>
          <cell r="W504">
            <v>2516</v>
          </cell>
        </row>
        <row r="505">
          <cell r="A505" t="str">
            <v>phNLcyYZ</v>
          </cell>
          <cell r="B505" t="str">
            <v>phNL</v>
          </cell>
          <cell r="C505" t="str">
            <v>cyYZ</v>
          </cell>
          <cell r="D505" t="str">
            <v>Oce</v>
          </cell>
          <cell r="E505" t="str">
            <v>Int</v>
          </cell>
          <cell r="F505" t="str">
            <v>Y</v>
          </cell>
          <cell r="G505">
            <v>1</v>
          </cell>
          <cell r="H505">
            <v>0</v>
          </cell>
          <cell r="I505">
            <v>1</v>
          </cell>
          <cell r="J505">
            <v>0</v>
          </cell>
          <cell r="K505">
            <v>0</v>
          </cell>
          <cell r="L505">
            <v>0</v>
          </cell>
          <cell r="M505">
            <v>0.10392304845413262</v>
          </cell>
          <cell r="N505" t="str">
            <v>Hnl-Yyz</v>
          </cell>
          <cell r="O505" t="str">
            <v>America</v>
          </cell>
          <cell r="P505">
            <v>0</v>
          </cell>
          <cell r="Q505">
            <v>1</v>
          </cell>
          <cell r="R505" t="str">
            <v>Hnl-Yyz</v>
          </cell>
          <cell r="S505" t="str">
            <v>new 10oct00</v>
          </cell>
          <cell r="T505">
            <v>1</v>
          </cell>
          <cell r="V505" t="e">
            <v>#N/A</v>
          </cell>
          <cell r="W505">
            <v>1</v>
          </cell>
        </row>
        <row r="506">
          <cell r="A506" t="str">
            <v>phNLncRG</v>
          </cell>
          <cell r="B506" t="str">
            <v>phNL</v>
          </cell>
          <cell r="C506" t="str">
            <v>ncRG</v>
          </cell>
          <cell r="D506" t="str">
            <v>Oce</v>
          </cell>
          <cell r="E506" t="str">
            <v>Int</v>
          </cell>
          <cell r="F506" t="str">
            <v>Y</v>
          </cell>
          <cell r="G506">
            <v>273</v>
          </cell>
          <cell r="H506">
            <v>0</v>
          </cell>
          <cell r="I506">
            <v>273</v>
          </cell>
          <cell r="J506">
            <v>0</v>
          </cell>
          <cell r="K506">
            <v>0</v>
          </cell>
          <cell r="L506">
            <v>0</v>
          </cell>
          <cell r="M506">
            <v>28.370992227978206</v>
          </cell>
          <cell r="N506" t="str">
            <v>Hnl-Rar</v>
          </cell>
          <cell r="O506" t="str">
            <v>America</v>
          </cell>
          <cell r="P506">
            <v>0</v>
          </cell>
          <cell r="Q506">
            <v>1</v>
          </cell>
          <cell r="R506" t="str">
            <v>Hnl-Rar</v>
          </cell>
          <cell r="T506">
            <v>273</v>
          </cell>
          <cell r="V506" t="e">
            <v>#N/A</v>
          </cell>
          <cell r="W506">
            <v>273</v>
          </cell>
        </row>
        <row r="507">
          <cell r="A507" t="str">
            <v>pHnlnfTF</v>
          </cell>
          <cell r="B507" t="str">
            <v>pHnl</v>
          </cell>
          <cell r="C507" t="str">
            <v>nfTF</v>
          </cell>
          <cell r="D507" t="str">
            <v>Oce</v>
          </cell>
          <cell r="E507" t="str">
            <v>Int</v>
          </cell>
          <cell r="F507" t="str">
            <v>Y</v>
          </cell>
          <cell r="G507">
            <v>1083</v>
          </cell>
          <cell r="H507">
            <v>0</v>
          </cell>
          <cell r="I507">
            <v>0</v>
          </cell>
          <cell r="J507">
            <v>0</v>
          </cell>
          <cell r="K507">
            <v>0</v>
          </cell>
          <cell r="L507">
            <v>0</v>
          </cell>
          <cell r="M507">
            <v>112.54866147582563</v>
          </cell>
          <cell r="N507" t="str">
            <v>Hnl-Tbu</v>
          </cell>
          <cell r="O507" t="str">
            <v>America</v>
          </cell>
          <cell r="P507">
            <v>1083</v>
          </cell>
          <cell r="Q507">
            <v>1</v>
          </cell>
          <cell r="R507" t="str">
            <v>Hnl-Tbu</v>
          </cell>
          <cell r="S507" t="str">
            <v>update 11dec07</v>
          </cell>
          <cell r="T507">
            <v>0</v>
          </cell>
          <cell r="U507">
            <v>1083</v>
          </cell>
          <cell r="V507" t="e">
            <v>#N/A</v>
          </cell>
          <cell r="W507">
            <v>1083</v>
          </cell>
        </row>
        <row r="508">
          <cell r="A508" t="str">
            <v>phNLnsFA</v>
          </cell>
          <cell r="B508" t="str">
            <v>phNL</v>
          </cell>
          <cell r="C508" t="str">
            <v>nsFA</v>
          </cell>
          <cell r="D508" t="str">
            <v>Oce</v>
          </cell>
          <cell r="E508" t="str">
            <v>Int</v>
          </cell>
          <cell r="F508" t="str">
            <v>Y</v>
          </cell>
          <cell r="G508">
            <v>558</v>
          </cell>
          <cell r="H508">
            <v>0</v>
          </cell>
          <cell r="I508">
            <v>0</v>
          </cell>
          <cell r="J508">
            <v>0</v>
          </cell>
          <cell r="K508">
            <v>0</v>
          </cell>
          <cell r="L508">
            <v>0</v>
          </cell>
          <cell r="M508">
            <v>57.98906103740601</v>
          </cell>
          <cell r="N508" t="str">
            <v>Hnl-Apw</v>
          </cell>
          <cell r="O508" t="str">
            <v>America</v>
          </cell>
          <cell r="P508">
            <v>558</v>
          </cell>
          <cell r="Q508">
            <v>1</v>
          </cell>
          <cell r="R508" t="str">
            <v>Apw-Hnl</v>
          </cell>
          <cell r="S508" t="str">
            <v>5sep02 WW new route</v>
          </cell>
          <cell r="T508">
            <v>0</v>
          </cell>
          <cell r="U508">
            <v>558</v>
          </cell>
          <cell r="V508" t="e">
            <v>#N/A</v>
          </cell>
          <cell r="W508">
            <v>558</v>
          </cell>
        </row>
        <row r="509">
          <cell r="A509" t="str">
            <v>phNLnsTU</v>
          </cell>
          <cell r="B509" t="str">
            <v>phNL</v>
          </cell>
          <cell r="C509" t="str">
            <v>nsTU</v>
          </cell>
          <cell r="D509" t="str">
            <v>Oce</v>
          </cell>
          <cell r="E509" t="str">
            <v>Int</v>
          </cell>
          <cell r="F509" t="str">
            <v>Y</v>
          </cell>
          <cell r="G509">
            <v>540</v>
          </cell>
          <cell r="H509">
            <v>0</v>
          </cell>
          <cell r="I509">
            <v>0</v>
          </cell>
          <cell r="J509">
            <v>0</v>
          </cell>
          <cell r="K509">
            <v>0</v>
          </cell>
          <cell r="L509">
            <v>0</v>
          </cell>
          <cell r="M509">
            <v>56.118446165231617</v>
          </cell>
          <cell r="N509" t="str">
            <v>Hnl-Ppg</v>
          </cell>
          <cell r="O509" t="str">
            <v>America</v>
          </cell>
          <cell r="P509">
            <v>540</v>
          </cell>
          <cell r="Q509">
            <v>1</v>
          </cell>
          <cell r="R509" t="str">
            <v>Hnl-Ppg</v>
          </cell>
          <cell r="S509" t="str">
            <v>Use WW-Oce 17Jan08</v>
          </cell>
          <cell r="T509">
            <v>498</v>
          </cell>
          <cell r="U509">
            <v>0</v>
          </cell>
          <cell r="V509">
            <v>540</v>
          </cell>
          <cell r="W509">
            <v>540</v>
          </cell>
        </row>
        <row r="510">
          <cell r="A510" t="str">
            <v>phIKnsTU</v>
          </cell>
          <cell r="B510" t="str">
            <v>phIK</v>
          </cell>
          <cell r="C510" t="str">
            <v>nsTU</v>
          </cell>
          <cell r="D510" t="str">
            <v>Oce</v>
          </cell>
          <cell r="E510" t="str">
            <v>Int</v>
          </cell>
          <cell r="F510" t="str">
            <v>Y</v>
          </cell>
          <cell r="G510">
            <v>536</v>
          </cell>
          <cell r="H510">
            <v>0</v>
          </cell>
          <cell r="I510">
            <v>0</v>
          </cell>
          <cell r="J510">
            <v>0</v>
          </cell>
          <cell r="K510">
            <v>0</v>
          </cell>
          <cell r="L510">
            <v>0</v>
          </cell>
          <cell r="M510">
            <v>55.702753971415092</v>
          </cell>
          <cell r="N510" t="str">
            <v>Hik-Ppg</v>
          </cell>
          <cell r="O510" t="str">
            <v>America</v>
          </cell>
          <cell r="P510">
            <v>536</v>
          </cell>
          <cell r="Q510">
            <v>1</v>
          </cell>
          <cell r="R510" t="str">
            <v>Hik-Ppg</v>
          </cell>
          <cell r="S510" t="str">
            <v>Copy Hnl-Ppg 29oct08</v>
          </cell>
          <cell r="T510">
            <v>498</v>
          </cell>
          <cell r="U510">
            <v>0</v>
          </cell>
          <cell r="V510">
            <v>536</v>
          </cell>
          <cell r="W510">
            <v>536</v>
          </cell>
        </row>
        <row r="511">
          <cell r="A511" t="str">
            <v>nsTUphIK</v>
          </cell>
          <cell r="B511" t="str">
            <v>nsTU</v>
          </cell>
          <cell r="C511" t="str">
            <v>phIK</v>
          </cell>
          <cell r="D511" t="str">
            <v>Oce</v>
          </cell>
          <cell r="E511" t="str">
            <v>Int</v>
          </cell>
          <cell r="F511" t="str">
            <v>Y</v>
          </cell>
          <cell r="G511">
            <v>498</v>
          </cell>
          <cell r="H511">
            <v>0</v>
          </cell>
          <cell r="I511">
            <v>498</v>
          </cell>
          <cell r="J511">
            <v>0</v>
          </cell>
          <cell r="K511">
            <v>0</v>
          </cell>
          <cell r="L511">
            <v>0</v>
          </cell>
          <cell r="M511">
            <v>51.753678130158043</v>
          </cell>
          <cell r="N511" t="str">
            <v>Ppg-Hik</v>
          </cell>
          <cell r="O511" t="str">
            <v>America</v>
          </cell>
          <cell r="P511">
            <v>0</v>
          </cell>
          <cell r="Q511">
            <v>1</v>
          </cell>
          <cell r="R511" t="str">
            <v>Hik-Ppg</v>
          </cell>
          <cell r="S511" t="str">
            <v>Copy Hnl-Ppg 29oct08</v>
          </cell>
          <cell r="T511">
            <v>498</v>
          </cell>
          <cell r="U511">
            <v>0</v>
          </cell>
          <cell r="V511" t="e">
            <v>#N/A</v>
          </cell>
          <cell r="W511">
            <v>498</v>
          </cell>
        </row>
        <row r="512">
          <cell r="A512" t="str">
            <v>phNLnzAA</v>
          </cell>
          <cell r="B512" t="str">
            <v>phNL</v>
          </cell>
          <cell r="C512" t="str">
            <v>nzAA</v>
          </cell>
          <cell r="D512" t="str">
            <v>Oce</v>
          </cell>
          <cell r="E512" t="str">
            <v>Int</v>
          </cell>
          <cell r="F512" t="str">
            <v>Y</v>
          </cell>
          <cell r="G512">
            <v>1859</v>
          </cell>
          <cell r="H512">
            <v>150</v>
          </cell>
          <cell r="I512">
            <v>253</v>
          </cell>
          <cell r="J512">
            <v>0</v>
          </cell>
          <cell r="K512">
            <v>25</v>
          </cell>
          <cell r="L512">
            <v>0</v>
          </cell>
          <cell r="M512">
            <v>486.77555895915719</v>
          </cell>
          <cell r="N512" t="str">
            <v>Hnl-Akl</v>
          </cell>
          <cell r="O512" t="str">
            <v>America</v>
          </cell>
          <cell r="P512">
            <v>1431</v>
          </cell>
          <cell r="Q512">
            <v>1</v>
          </cell>
          <cell r="R512" t="str">
            <v>Akl-Hnl</v>
          </cell>
          <cell r="S512" t="str">
            <v>Update TS 21may03</v>
          </cell>
          <cell r="T512">
            <v>631</v>
          </cell>
          <cell r="U512">
            <v>1305</v>
          </cell>
          <cell r="V512">
            <v>1684</v>
          </cell>
          <cell r="W512">
            <v>1684</v>
          </cell>
        </row>
        <row r="513">
          <cell r="A513" t="str">
            <v>phNLnzCH</v>
          </cell>
          <cell r="B513" t="str">
            <v>phNL</v>
          </cell>
          <cell r="C513" t="str">
            <v>nzCH</v>
          </cell>
          <cell r="D513" t="str">
            <v>Mtr</v>
          </cell>
          <cell r="E513" t="str">
            <v>Int</v>
          </cell>
          <cell r="F513" t="str">
            <v>Y</v>
          </cell>
          <cell r="G513">
            <v>2500</v>
          </cell>
          <cell r="H513">
            <v>150</v>
          </cell>
          <cell r="I513">
            <v>1020</v>
          </cell>
          <cell r="J513">
            <v>0</v>
          </cell>
          <cell r="K513">
            <v>25</v>
          </cell>
          <cell r="L513">
            <v>0</v>
          </cell>
          <cell r="M513">
            <v>553.39023301825614</v>
          </cell>
          <cell r="N513" t="str">
            <v>Hnl-Chc</v>
          </cell>
          <cell r="O513" t="str">
            <v>America</v>
          </cell>
          <cell r="P513">
            <v>1305</v>
          </cell>
          <cell r="Q513">
            <v>1</v>
          </cell>
          <cell r="R513" t="str">
            <v>Chc-Hnl</v>
          </cell>
          <cell r="S513" t="str">
            <v>Add Tonga 13may03</v>
          </cell>
          <cell r="T513">
            <v>1020</v>
          </cell>
          <cell r="U513">
            <v>1305</v>
          </cell>
          <cell r="V513" t="e">
            <v>#N/A</v>
          </cell>
          <cell r="W513">
            <v>2325</v>
          </cell>
        </row>
        <row r="514">
          <cell r="A514" t="str">
            <v>phNLnzWN</v>
          </cell>
          <cell r="B514" t="str">
            <v>phNL</v>
          </cell>
          <cell r="C514" t="str">
            <v>nzWN</v>
          </cell>
          <cell r="D514" t="str">
            <v>Mtr</v>
          </cell>
          <cell r="E514" t="str">
            <v>Int</v>
          </cell>
          <cell r="F514" t="str">
            <v>Y</v>
          </cell>
          <cell r="G514">
            <v>2339</v>
          </cell>
          <cell r="H514">
            <v>150</v>
          </cell>
          <cell r="I514">
            <v>859</v>
          </cell>
          <cell r="J514">
            <v>0</v>
          </cell>
          <cell r="K514">
            <v>25</v>
          </cell>
          <cell r="L514">
            <v>0</v>
          </cell>
          <cell r="M514">
            <v>536.65862221714087</v>
          </cell>
          <cell r="N514" t="str">
            <v>Hnl-Wlg</v>
          </cell>
          <cell r="O514" t="str">
            <v>America</v>
          </cell>
          <cell r="P514">
            <v>1305</v>
          </cell>
          <cell r="Q514">
            <v>1</v>
          </cell>
          <cell r="R514" t="str">
            <v>Hnl-Wlg</v>
          </cell>
          <cell r="S514" t="str">
            <v>Update TS 21may03</v>
          </cell>
          <cell r="T514">
            <v>859</v>
          </cell>
          <cell r="U514">
            <v>1305</v>
          </cell>
          <cell r="V514" t="e">
            <v>#N/A</v>
          </cell>
          <cell r="W514">
            <v>2164</v>
          </cell>
        </row>
        <row r="515">
          <cell r="A515" t="str">
            <v>phNLymML</v>
          </cell>
          <cell r="B515" t="str">
            <v>phNL</v>
          </cell>
          <cell r="C515" t="str">
            <v>ymML</v>
          </cell>
          <cell r="D515" t="str">
            <v>Oce</v>
          </cell>
          <cell r="E515" t="str">
            <v>Int</v>
          </cell>
          <cell r="F515" t="str">
            <v>Y</v>
          </cell>
          <cell r="G515">
            <v>395</v>
          </cell>
          <cell r="H515">
            <v>0</v>
          </cell>
          <cell r="I515">
            <v>0</v>
          </cell>
          <cell r="J515">
            <v>0</v>
          </cell>
          <cell r="K515">
            <v>0</v>
          </cell>
          <cell r="L515">
            <v>0</v>
          </cell>
          <cell r="M515">
            <v>41.049604139382389</v>
          </cell>
          <cell r="N515" t="str">
            <v>Hnl-Mel</v>
          </cell>
          <cell r="O515" t="str">
            <v>America</v>
          </cell>
          <cell r="P515">
            <v>395</v>
          </cell>
          <cell r="Q515">
            <v>1</v>
          </cell>
          <cell r="R515" t="str">
            <v>Hnl-Mel</v>
          </cell>
          <cell r="S515" t="str">
            <v>Update TS 21may03</v>
          </cell>
          <cell r="T515">
            <v>0</v>
          </cell>
          <cell r="U515">
            <v>395</v>
          </cell>
          <cell r="V515" t="e">
            <v>#N/A</v>
          </cell>
          <cell r="W515">
            <v>395</v>
          </cell>
        </row>
        <row r="516">
          <cell r="A516" t="str">
            <v>phNLysSY</v>
          </cell>
          <cell r="B516" t="str">
            <v>phNL</v>
          </cell>
          <cell r="C516" t="str">
            <v>ysSY</v>
          </cell>
          <cell r="D516" t="str">
            <v>Oce</v>
          </cell>
          <cell r="E516" t="str">
            <v>Int</v>
          </cell>
          <cell r="F516" t="str">
            <v>Y</v>
          </cell>
          <cell r="G516">
            <v>395</v>
          </cell>
          <cell r="H516">
            <v>0</v>
          </cell>
          <cell r="I516">
            <v>0</v>
          </cell>
          <cell r="J516">
            <v>0</v>
          </cell>
          <cell r="K516">
            <v>0</v>
          </cell>
          <cell r="L516">
            <v>0</v>
          </cell>
          <cell r="M516">
            <v>41.049604139382389</v>
          </cell>
          <cell r="N516" t="str">
            <v>Hnl-Syd</v>
          </cell>
          <cell r="O516" t="str">
            <v>America</v>
          </cell>
          <cell r="P516">
            <v>395</v>
          </cell>
          <cell r="Q516">
            <v>1</v>
          </cell>
          <cell r="R516" t="str">
            <v>Hnl-Syd</v>
          </cell>
          <cell r="S516" t="str">
            <v>Update TS 21may03</v>
          </cell>
          <cell r="T516">
            <v>0</v>
          </cell>
          <cell r="U516">
            <v>395</v>
          </cell>
          <cell r="V516" t="e">
            <v>#N/A</v>
          </cell>
          <cell r="W516">
            <v>395</v>
          </cell>
        </row>
        <row r="517">
          <cell r="A517" t="str">
            <v>plCHnfFN</v>
          </cell>
          <cell r="B517" t="str">
            <v>plCH</v>
          </cell>
          <cell r="C517" t="str">
            <v>nfFN</v>
          </cell>
          <cell r="D517" t="str">
            <v>Oce</v>
          </cell>
          <cell r="E517" t="str">
            <v>Int</v>
          </cell>
          <cell r="F517" t="str">
            <v>Y</v>
          </cell>
          <cell r="G517">
            <v>396</v>
          </cell>
          <cell r="H517">
            <v>0</v>
          </cell>
          <cell r="I517">
            <v>0</v>
          </cell>
          <cell r="J517">
            <v>0</v>
          </cell>
          <cell r="K517">
            <v>0</v>
          </cell>
          <cell r="L517">
            <v>0</v>
          </cell>
          <cell r="M517">
            <v>41.153527187836517</v>
          </cell>
          <cell r="N517" t="str">
            <v>Cxi-Nan</v>
          </cell>
          <cell r="O517" t="str">
            <v>Pacific</v>
          </cell>
          <cell r="P517">
            <v>396</v>
          </cell>
          <cell r="Q517">
            <v>0.8</v>
          </cell>
          <cell r="R517" t="str">
            <v>Cxi-Nan</v>
          </cell>
          <cell r="S517" t="str">
            <v>Add WW data 26nov07</v>
          </cell>
          <cell r="T517">
            <v>0</v>
          </cell>
          <cell r="U517">
            <v>1063</v>
          </cell>
          <cell r="V517">
            <v>396</v>
          </cell>
          <cell r="W517">
            <v>396</v>
          </cell>
        </row>
        <row r="518">
          <cell r="A518" t="str">
            <v>rcTPnzAA</v>
          </cell>
          <cell r="B518" t="str">
            <v>rcTP</v>
          </cell>
          <cell r="C518" t="str">
            <v>nzAA</v>
          </cell>
          <cell r="D518" t="str">
            <v>Oce</v>
          </cell>
          <cell r="E518" t="str">
            <v>Int</v>
          </cell>
          <cell r="F518" t="str">
            <v>Y</v>
          </cell>
          <cell r="G518">
            <v>676</v>
          </cell>
          <cell r="H518">
            <v>150</v>
          </cell>
          <cell r="I518">
            <v>501</v>
          </cell>
          <cell r="J518">
            <v>0</v>
          </cell>
          <cell r="K518">
            <v>25</v>
          </cell>
          <cell r="L518">
            <v>0</v>
          </cell>
          <cell r="M518">
            <v>363.83459263791838</v>
          </cell>
          <cell r="N518" t="str">
            <v>Tpe-Akl</v>
          </cell>
          <cell r="O518" t="str">
            <v>Asia</v>
          </cell>
          <cell r="P518">
            <v>0</v>
          </cell>
          <cell r="Q518">
            <v>1</v>
          </cell>
          <cell r="R518" t="str">
            <v>Akl-Tpe</v>
          </cell>
          <cell r="T518">
            <v>501</v>
          </cell>
          <cell r="V518" t="e">
            <v>#N/A</v>
          </cell>
          <cell r="W518">
            <v>501</v>
          </cell>
        </row>
        <row r="519">
          <cell r="A519" t="str">
            <v>rcTPnzCH</v>
          </cell>
          <cell r="B519" t="str">
            <v>rcTP</v>
          </cell>
          <cell r="C519" t="str">
            <v>nzCH</v>
          </cell>
          <cell r="D519" t="str">
            <v>Mtr</v>
          </cell>
          <cell r="E519" t="str">
            <v>Int</v>
          </cell>
          <cell r="F519" t="str">
            <v>Y</v>
          </cell>
          <cell r="G519">
            <v>621</v>
          </cell>
          <cell r="H519">
            <v>150</v>
          </cell>
          <cell r="I519">
            <v>446</v>
          </cell>
          <cell r="J519">
            <v>0</v>
          </cell>
          <cell r="K519">
            <v>25</v>
          </cell>
          <cell r="L519">
            <v>0</v>
          </cell>
          <cell r="M519">
            <v>358.11882497294101</v>
          </cell>
          <cell r="N519" t="str">
            <v>Tpe-Chc</v>
          </cell>
          <cell r="O519" t="str">
            <v>Asia</v>
          </cell>
          <cell r="P519">
            <v>0</v>
          </cell>
          <cell r="Q519">
            <v>1</v>
          </cell>
          <cell r="R519" t="str">
            <v>Chc-Tpe</v>
          </cell>
          <cell r="T519">
            <v>446</v>
          </cell>
          <cell r="V519" t="e">
            <v>#N/A</v>
          </cell>
          <cell r="W519">
            <v>446</v>
          </cell>
        </row>
        <row r="520">
          <cell r="A520" t="str">
            <v>rcTPnzPM</v>
          </cell>
          <cell r="B520" t="str">
            <v>rcTP</v>
          </cell>
          <cell r="C520" t="str">
            <v>nzPM</v>
          </cell>
          <cell r="D520" t="str">
            <v>Mtr</v>
          </cell>
          <cell r="E520" t="str">
            <v>Int</v>
          </cell>
          <cell r="F520" t="str">
            <v>Y</v>
          </cell>
          <cell r="G520">
            <v>666</v>
          </cell>
          <cell r="H520">
            <v>150</v>
          </cell>
          <cell r="I520">
            <v>501</v>
          </cell>
          <cell r="J520">
            <v>0</v>
          </cell>
          <cell r="K520">
            <v>15</v>
          </cell>
          <cell r="L520">
            <v>0</v>
          </cell>
          <cell r="M520">
            <v>363.83459263791838</v>
          </cell>
          <cell r="N520" t="str">
            <v>Tpe-Pmr</v>
          </cell>
          <cell r="O520" t="str">
            <v>Asia</v>
          </cell>
          <cell r="P520">
            <v>0</v>
          </cell>
          <cell r="Q520">
            <v>1</v>
          </cell>
          <cell r="R520" t="str">
            <v>Pmr-Tpe</v>
          </cell>
          <cell r="T520">
            <v>501</v>
          </cell>
          <cell r="V520" t="e">
            <v>#N/A</v>
          </cell>
          <cell r="W520">
            <v>501</v>
          </cell>
        </row>
        <row r="521">
          <cell r="A521" t="str">
            <v>rjAAntAA</v>
          </cell>
          <cell r="B521" t="str">
            <v>rjAA</v>
          </cell>
          <cell r="C521" t="str">
            <v>ntAA</v>
          </cell>
          <cell r="D521" t="str">
            <v>Oce</v>
          </cell>
          <cell r="E521" t="str">
            <v>Int</v>
          </cell>
          <cell r="F521" t="str">
            <v>Y</v>
          </cell>
          <cell r="G521">
            <v>456</v>
          </cell>
          <cell r="H521">
            <v>0</v>
          </cell>
          <cell r="I521">
            <v>456</v>
          </cell>
          <cell r="J521">
            <v>0</v>
          </cell>
          <cell r="K521">
            <v>0</v>
          </cell>
          <cell r="L521">
            <v>0</v>
          </cell>
          <cell r="M521">
            <v>47.388910095084476</v>
          </cell>
          <cell r="N521" t="str">
            <v>Nrt-Ppt</v>
          </cell>
          <cell r="O521" t="str">
            <v>Pacific</v>
          </cell>
          <cell r="P521">
            <v>0</v>
          </cell>
          <cell r="Q521">
            <v>1</v>
          </cell>
          <cell r="R521" t="str">
            <v>Nrt-Ppt</v>
          </cell>
          <cell r="S521" t="str">
            <v>Update TS 21may03</v>
          </cell>
          <cell r="T521">
            <v>339</v>
          </cell>
          <cell r="U521">
            <v>65</v>
          </cell>
          <cell r="V521">
            <v>456</v>
          </cell>
          <cell r="W521">
            <v>456</v>
          </cell>
        </row>
        <row r="522">
          <cell r="A522" t="str">
            <v>rjAAnzAA</v>
          </cell>
          <cell r="B522" t="str">
            <v>rjAA</v>
          </cell>
          <cell r="C522" t="str">
            <v>nzAA</v>
          </cell>
          <cell r="D522" t="str">
            <v>Oce</v>
          </cell>
          <cell r="E522" t="str">
            <v>Int</v>
          </cell>
          <cell r="F522" t="str">
            <v>Y</v>
          </cell>
          <cell r="G522">
            <v>676</v>
          </cell>
          <cell r="H522">
            <v>150</v>
          </cell>
          <cell r="I522">
            <v>501</v>
          </cell>
          <cell r="J522">
            <v>0</v>
          </cell>
          <cell r="K522">
            <v>25</v>
          </cell>
          <cell r="L522">
            <v>0</v>
          </cell>
          <cell r="M522">
            <v>363.83459263791838</v>
          </cell>
          <cell r="N522" t="str">
            <v>Nrt-Akl</v>
          </cell>
          <cell r="O522" t="str">
            <v>Asia</v>
          </cell>
          <cell r="P522">
            <v>0</v>
          </cell>
          <cell r="Q522">
            <v>1</v>
          </cell>
          <cell r="R522" t="str">
            <v>Akl-Nrt</v>
          </cell>
          <cell r="T522">
            <v>501</v>
          </cell>
          <cell r="V522" t="e">
            <v>#N/A</v>
          </cell>
          <cell r="W522">
            <v>501</v>
          </cell>
        </row>
        <row r="523">
          <cell r="A523" t="str">
            <v>rjAAnzCH</v>
          </cell>
          <cell r="B523" t="str">
            <v>rjAA</v>
          </cell>
          <cell r="C523" t="str">
            <v>nzCH</v>
          </cell>
          <cell r="D523" t="str">
            <v>Mtr</v>
          </cell>
          <cell r="E523" t="str">
            <v>Int</v>
          </cell>
          <cell r="F523" t="str">
            <v>Y</v>
          </cell>
          <cell r="G523">
            <v>1094</v>
          </cell>
          <cell r="H523">
            <v>150</v>
          </cell>
          <cell r="I523">
            <v>919</v>
          </cell>
          <cell r="J523">
            <v>0</v>
          </cell>
          <cell r="K523">
            <v>25</v>
          </cell>
          <cell r="L523">
            <v>0</v>
          </cell>
          <cell r="M523">
            <v>407.2744268917458</v>
          </cell>
          <cell r="N523" t="str">
            <v>Nrt-Chc</v>
          </cell>
          <cell r="O523" t="str">
            <v>Asia</v>
          </cell>
          <cell r="P523">
            <v>0</v>
          </cell>
          <cell r="Q523">
            <v>1</v>
          </cell>
          <cell r="R523" t="str">
            <v>Chc-Nrt</v>
          </cell>
          <cell r="T523">
            <v>776</v>
          </cell>
          <cell r="V523">
            <v>919</v>
          </cell>
          <cell r="W523">
            <v>919</v>
          </cell>
        </row>
        <row r="524">
          <cell r="A524" t="str">
            <v>rjBBntAA</v>
          </cell>
          <cell r="B524" t="str">
            <v>rjBB</v>
          </cell>
          <cell r="C524" t="str">
            <v>ntAA</v>
          </cell>
          <cell r="D524" t="str">
            <v>Oce</v>
          </cell>
          <cell r="E524" t="str">
            <v>Int</v>
          </cell>
          <cell r="F524" t="str">
            <v>Y</v>
          </cell>
          <cell r="G524">
            <v>464</v>
          </cell>
          <cell r="H524">
            <v>0</v>
          </cell>
          <cell r="I524">
            <v>464</v>
          </cell>
          <cell r="J524">
            <v>0</v>
          </cell>
          <cell r="K524">
            <v>0</v>
          </cell>
          <cell r="L524">
            <v>0</v>
          </cell>
          <cell r="M524">
            <v>48.220294482717541</v>
          </cell>
          <cell r="N524" t="str">
            <v>Kix-Ppt</v>
          </cell>
          <cell r="O524" t="str">
            <v>Pacific</v>
          </cell>
          <cell r="P524">
            <v>0</v>
          </cell>
          <cell r="Q524">
            <v>1</v>
          </cell>
          <cell r="R524" t="str">
            <v>Kix-Ppt</v>
          </cell>
          <cell r="S524" t="str">
            <v>Update TS 21may03</v>
          </cell>
          <cell r="T524">
            <v>353</v>
          </cell>
          <cell r="U524">
            <v>316</v>
          </cell>
          <cell r="V524">
            <v>464</v>
          </cell>
          <cell r="W524">
            <v>464</v>
          </cell>
        </row>
        <row r="525">
          <cell r="A525" t="str">
            <v>rjBBnzAA</v>
          </cell>
          <cell r="B525" t="str">
            <v>rjBB</v>
          </cell>
          <cell r="C525" t="str">
            <v>nzAA</v>
          </cell>
          <cell r="D525" t="str">
            <v>Oce</v>
          </cell>
          <cell r="E525" t="str">
            <v>Int</v>
          </cell>
          <cell r="F525" t="str">
            <v>Y</v>
          </cell>
          <cell r="G525">
            <v>676</v>
          </cell>
          <cell r="H525">
            <v>150</v>
          </cell>
          <cell r="I525">
            <v>501</v>
          </cell>
          <cell r="J525">
            <v>0</v>
          </cell>
          <cell r="K525">
            <v>25</v>
          </cell>
          <cell r="L525">
            <v>0</v>
          </cell>
          <cell r="M525">
            <v>363.83459263791838</v>
          </cell>
          <cell r="N525" t="str">
            <v>Kix-Akl</v>
          </cell>
          <cell r="O525" t="str">
            <v>Asia</v>
          </cell>
          <cell r="P525">
            <v>0</v>
          </cell>
          <cell r="Q525">
            <v>1</v>
          </cell>
          <cell r="R525" t="str">
            <v>Akl-Kix</v>
          </cell>
          <cell r="T525">
            <v>501</v>
          </cell>
          <cell r="V525" t="e">
            <v>#N/A</v>
          </cell>
          <cell r="W525">
            <v>501</v>
          </cell>
        </row>
        <row r="526">
          <cell r="A526" t="str">
            <v>rjBBnzCH</v>
          </cell>
          <cell r="B526" t="str">
            <v>rjBB</v>
          </cell>
          <cell r="C526" t="str">
            <v>nzCH</v>
          </cell>
          <cell r="D526" t="str">
            <v>Mtr</v>
          </cell>
          <cell r="E526" t="str">
            <v>Int</v>
          </cell>
          <cell r="F526" t="str">
            <v>Y</v>
          </cell>
          <cell r="G526">
            <v>1042</v>
          </cell>
          <cell r="H526">
            <v>150</v>
          </cell>
          <cell r="I526">
            <v>867</v>
          </cell>
          <cell r="J526">
            <v>0</v>
          </cell>
          <cell r="K526">
            <v>25</v>
          </cell>
          <cell r="L526">
            <v>0</v>
          </cell>
          <cell r="M526">
            <v>401.87042837213085</v>
          </cell>
          <cell r="N526" t="str">
            <v>Kix-Chc</v>
          </cell>
          <cell r="O526" t="str">
            <v>Asia</v>
          </cell>
          <cell r="P526">
            <v>0</v>
          </cell>
          <cell r="Q526">
            <v>1</v>
          </cell>
          <cell r="R526" t="str">
            <v>Chc-Kix</v>
          </cell>
          <cell r="T526">
            <v>776</v>
          </cell>
          <cell r="V526">
            <v>867</v>
          </cell>
          <cell r="W526">
            <v>867</v>
          </cell>
        </row>
        <row r="527">
          <cell r="A527" t="str">
            <v>rjCJnzAA</v>
          </cell>
          <cell r="B527" t="str">
            <v>rjCJ</v>
          </cell>
          <cell r="C527" t="str">
            <v>nzAA</v>
          </cell>
          <cell r="D527" t="str">
            <v>Oce</v>
          </cell>
          <cell r="E527" t="str">
            <v>Int</v>
          </cell>
          <cell r="F527" t="str">
            <v>Y</v>
          </cell>
          <cell r="G527">
            <v>660</v>
          </cell>
          <cell r="H527">
            <v>150</v>
          </cell>
          <cell r="I527">
            <v>485</v>
          </cell>
          <cell r="J527">
            <v>0</v>
          </cell>
          <cell r="K527">
            <v>25</v>
          </cell>
          <cell r="L527">
            <v>0</v>
          </cell>
          <cell r="M527">
            <v>362.17182386265227</v>
          </cell>
          <cell r="N527" t="str">
            <v>Cts-Akl</v>
          </cell>
          <cell r="O527" t="str">
            <v>Asia</v>
          </cell>
          <cell r="P527">
            <v>0</v>
          </cell>
          <cell r="Q527">
            <v>1</v>
          </cell>
          <cell r="R527" t="str">
            <v>Akl-Cts</v>
          </cell>
          <cell r="T527">
            <v>485</v>
          </cell>
          <cell r="V527" t="e">
            <v>#N/A</v>
          </cell>
          <cell r="W527">
            <v>485</v>
          </cell>
        </row>
        <row r="528">
          <cell r="A528" t="str">
            <v>rjFFnzAA</v>
          </cell>
          <cell r="B528" t="str">
            <v>rjFF</v>
          </cell>
          <cell r="C528" t="str">
            <v>nzAA</v>
          </cell>
          <cell r="D528" t="str">
            <v>Oce</v>
          </cell>
          <cell r="E528" t="str">
            <v>Int</v>
          </cell>
          <cell r="F528" t="str">
            <v>Y</v>
          </cell>
          <cell r="G528">
            <v>676</v>
          </cell>
          <cell r="H528">
            <v>150</v>
          </cell>
          <cell r="I528">
            <v>501</v>
          </cell>
          <cell r="J528">
            <v>0</v>
          </cell>
          <cell r="K528">
            <v>25</v>
          </cell>
          <cell r="L528">
            <v>0</v>
          </cell>
          <cell r="M528">
            <v>363.83459263791838</v>
          </cell>
          <cell r="N528" t="str">
            <v>Fuk-Akl</v>
          </cell>
          <cell r="O528" t="str">
            <v>Asia</v>
          </cell>
          <cell r="P528">
            <v>0</v>
          </cell>
          <cell r="Q528">
            <v>1</v>
          </cell>
          <cell r="R528" t="str">
            <v>Akl-Fuk</v>
          </cell>
          <cell r="T528">
            <v>501</v>
          </cell>
          <cell r="V528" t="e">
            <v>#N/A</v>
          </cell>
          <cell r="W528">
            <v>501</v>
          </cell>
        </row>
        <row r="529">
          <cell r="A529" t="str">
            <v>rjFFnzCH</v>
          </cell>
          <cell r="B529" t="str">
            <v>rjFF</v>
          </cell>
          <cell r="C529" t="str">
            <v>nzCH</v>
          </cell>
          <cell r="D529" t="str">
            <v>Mtr</v>
          </cell>
          <cell r="E529" t="str">
            <v>Int</v>
          </cell>
          <cell r="F529" t="str">
            <v>Y</v>
          </cell>
          <cell r="G529">
            <v>951</v>
          </cell>
          <cell r="H529">
            <v>150</v>
          </cell>
          <cell r="I529">
            <v>776</v>
          </cell>
          <cell r="J529">
            <v>0</v>
          </cell>
          <cell r="K529">
            <v>25</v>
          </cell>
          <cell r="L529">
            <v>0</v>
          </cell>
          <cell r="M529">
            <v>392.41343096280485</v>
          </cell>
          <cell r="N529" t="str">
            <v>Fuk-Chc</v>
          </cell>
          <cell r="O529" t="str">
            <v>Asia</v>
          </cell>
          <cell r="P529">
            <v>0</v>
          </cell>
          <cell r="Q529">
            <v>1</v>
          </cell>
          <cell r="R529" t="str">
            <v>Chc-Fuk</v>
          </cell>
          <cell r="T529">
            <v>776</v>
          </cell>
          <cell r="V529" t="e">
            <v>#N/A</v>
          </cell>
          <cell r="W529">
            <v>776</v>
          </cell>
        </row>
        <row r="530">
          <cell r="A530" t="str">
            <v>rjFTnzAA</v>
          </cell>
          <cell r="B530" t="str">
            <v>rjFT</v>
          </cell>
          <cell r="C530" t="str">
            <v>nzAA</v>
          </cell>
          <cell r="D530" t="str">
            <v>Oce</v>
          </cell>
          <cell r="E530" t="str">
            <v>Int</v>
          </cell>
          <cell r="F530" t="str">
            <v>Y</v>
          </cell>
          <cell r="G530">
            <v>676</v>
          </cell>
          <cell r="H530">
            <v>150</v>
          </cell>
          <cell r="I530">
            <v>501</v>
          </cell>
          <cell r="J530">
            <v>0</v>
          </cell>
          <cell r="K530">
            <v>25</v>
          </cell>
          <cell r="L530">
            <v>0</v>
          </cell>
          <cell r="M530">
            <v>363.83459263791838</v>
          </cell>
          <cell r="N530" t="str">
            <v>Kmj-Akl</v>
          </cell>
          <cell r="O530" t="str">
            <v>Asia</v>
          </cell>
          <cell r="P530">
            <v>0</v>
          </cell>
          <cell r="Q530">
            <v>1</v>
          </cell>
          <cell r="R530" t="str">
            <v>Akl-Kmj</v>
          </cell>
          <cell r="T530">
            <v>501</v>
          </cell>
          <cell r="V530" t="e">
            <v>#N/A</v>
          </cell>
          <cell r="W530">
            <v>501</v>
          </cell>
        </row>
        <row r="531">
          <cell r="A531" t="str">
            <v>rjFTnzCH</v>
          </cell>
          <cell r="B531" t="str">
            <v>rjFT</v>
          </cell>
          <cell r="C531" t="str">
            <v>nzCH</v>
          </cell>
          <cell r="D531" t="str">
            <v>Mtr</v>
          </cell>
          <cell r="E531" t="str">
            <v>Int</v>
          </cell>
          <cell r="F531" t="str">
            <v>Y</v>
          </cell>
          <cell r="G531">
            <v>490</v>
          </cell>
          <cell r="H531">
            <v>150</v>
          </cell>
          <cell r="I531">
            <v>315</v>
          </cell>
          <cell r="J531">
            <v>0</v>
          </cell>
          <cell r="K531">
            <v>25</v>
          </cell>
          <cell r="L531">
            <v>0</v>
          </cell>
          <cell r="M531">
            <v>344.50490562544968</v>
          </cell>
          <cell r="N531" t="str">
            <v>Kmj-Chc</v>
          </cell>
          <cell r="O531" t="str">
            <v>Asia</v>
          </cell>
          <cell r="P531">
            <v>0</v>
          </cell>
          <cell r="Q531">
            <v>1</v>
          </cell>
          <cell r="R531" t="str">
            <v>Chc-Kmj</v>
          </cell>
          <cell r="S531" t="str">
            <v>Add Tonga 4sep02</v>
          </cell>
          <cell r="T531">
            <v>315</v>
          </cell>
          <cell r="V531" t="e">
            <v>#N/A</v>
          </cell>
          <cell r="W531">
            <v>315</v>
          </cell>
        </row>
        <row r="532">
          <cell r="A532" t="str">
            <v>rjNNnzAA</v>
          </cell>
          <cell r="B532" t="str">
            <v>rjNN</v>
          </cell>
          <cell r="C532" t="str">
            <v>nzAA</v>
          </cell>
          <cell r="D532" t="str">
            <v>Oce</v>
          </cell>
          <cell r="E532" t="str">
            <v>Int</v>
          </cell>
          <cell r="F532" t="str">
            <v>Y</v>
          </cell>
          <cell r="G532">
            <v>676</v>
          </cell>
          <cell r="H532">
            <v>150</v>
          </cell>
          <cell r="I532">
            <v>501</v>
          </cell>
          <cell r="J532">
            <v>0</v>
          </cell>
          <cell r="K532">
            <v>25</v>
          </cell>
          <cell r="L532">
            <v>0</v>
          </cell>
          <cell r="M532">
            <v>363.83459263791838</v>
          </cell>
          <cell r="N532" t="str">
            <v>Ngo-Akl</v>
          </cell>
          <cell r="O532" t="str">
            <v>Asia</v>
          </cell>
          <cell r="P532">
            <v>0</v>
          </cell>
          <cell r="Q532">
            <v>1</v>
          </cell>
          <cell r="R532" t="str">
            <v>Akl-Ngo</v>
          </cell>
          <cell r="T532">
            <v>501</v>
          </cell>
          <cell r="V532" t="e">
            <v>#N/A</v>
          </cell>
          <cell r="W532">
            <v>501</v>
          </cell>
        </row>
        <row r="533">
          <cell r="A533" t="str">
            <v>rjNNnzCH</v>
          </cell>
          <cell r="B533" t="str">
            <v>rjNN</v>
          </cell>
          <cell r="C533" t="str">
            <v>nzCH</v>
          </cell>
          <cell r="D533" t="str">
            <v>Mtr</v>
          </cell>
          <cell r="E533" t="str">
            <v>Int</v>
          </cell>
          <cell r="F533" t="str">
            <v>Y</v>
          </cell>
          <cell r="G533">
            <v>951</v>
          </cell>
          <cell r="H533">
            <v>150</v>
          </cell>
          <cell r="I533">
            <v>776</v>
          </cell>
          <cell r="J533">
            <v>0</v>
          </cell>
          <cell r="K533">
            <v>25</v>
          </cell>
          <cell r="L533">
            <v>0</v>
          </cell>
          <cell r="M533">
            <v>392.41343096280485</v>
          </cell>
          <cell r="N533" t="str">
            <v>Ngo-Chc</v>
          </cell>
          <cell r="O533" t="str">
            <v>Asia</v>
          </cell>
          <cell r="P533">
            <v>0</v>
          </cell>
          <cell r="Q533">
            <v>1</v>
          </cell>
          <cell r="R533" t="str">
            <v>Chc-Ngo</v>
          </cell>
          <cell r="T533">
            <v>776</v>
          </cell>
          <cell r="V533" t="e">
            <v>#N/A</v>
          </cell>
          <cell r="W533">
            <v>776</v>
          </cell>
        </row>
        <row r="534">
          <cell r="A534" t="str">
            <v>rjOAnzAA</v>
          </cell>
          <cell r="B534" t="str">
            <v>rjOA</v>
          </cell>
          <cell r="C534" t="str">
            <v>nzAA</v>
          </cell>
          <cell r="D534" t="str">
            <v>Oce</v>
          </cell>
          <cell r="E534" t="str">
            <v>Int</v>
          </cell>
          <cell r="F534" t="str">
            <v>Y</v>
          </cell>
          <cell r="G534">
            <v>676</v>
          </cell>
          <cell r="H534">
            <v>150</v>
          </cell>
          <cell r="I534">
            <v>501</v>
          </cell>
          <cell r="J534">
            <v>0</v>
          </cell>
          <cell r="K534">
            <v>25</v>
          </cell>
          <cell r="L534">
            <v>0</v>
          </cell>
          <cell r="M534">
            <v>363.83459263791838</v>
          </cell>
          <cell r="N534" t="str">
            <v>Hij-Akl</v>
          </cell>
          <cell r="O534" t="str">
            <v>Asia</v>
          </cell>
          <cell r="P534">
            <v>0</v>
          </cell>
          <cell r="Q534">
            <v>1</v>
          </cell>
          <cell r="R534" t="str">
            <v>Akl-Hij</v>
          </cell>
          <cell r="T534">
            <v>501</v>
          </cell>
          <cell r="V534" t="e">
            <v>#N/A</v>
          </cell>
          <cell r="W534">
            <v>501</v>
          </cell>
        </row>
        <row r="535">
          <cell r="A535" t="str">
            <v>rjOAnzCH</v>
          </cell>
          <cell r="B535" t="str">
            <v>rjOA</v>
          </cell>
          <cell r="C535" t="str">
            <v>nzCH</v>
          </cell>
          <cell r="D535" t="str">
            <v>Mtr</v>
          </cell>
          <cell r="E535" t="str">
            <v>Int</v>
          </cell>
          <cell r="F535" t="str">
            <v>Y</v>
          </cell>
          <cell r="G535">
            <v>951</v>
          </cell>
          <cell r="H535">
            <v>150</v>
          </cell>
          <cell r="I535">
            <v>776</v>
          </cell>
          <cell r="J535">
            <v>0</v>
          </cell>
          <cell r="K535">
            <v>25</v>
          </cell>
          <cell r="L535">
            <v>0</v>
          </cell>
          <cell r="M535">
            <v>392.41343096280485</v>
          </cell>
          <cell r="N535" t="str">
            <v>Hij-Chc</v>
          </cell>
          <cell r="O535" t="str">
            <v>Asia</v>
          </cell>
          <cell r="P535">
            <v>0</v>
          </cell>
          <cell r="Q535">
            <v>1</v>
          </cell>
          <cell r="R535" t="str">
            <v>Chc-Hij</v>
          </cell>
          <cell r="T535">
            <v>776</v>
          </cell>
          <cell r="V535" t="e">
            <v>#N/A</v>
          </cell>
          <cell r="W535">
            <v>776</v>
          </cell>
        </row>
        <row r="536">
          <cell r="A536" t="str">
            <v>rjOBnzAA</v>
          </cell>
          <cell r="B536" t="str">
            <v>rjOB</v>
          </cell>
          <cell r="C536" t="str">
            <v>nzAA</v>
          </cell>
          <cell r="D536" t="str">
            <v>Oce</v>
          </cell>
          <cell r="E536" t="str">
            <v>Int</v>
          </cell>
          <cell r="F536" t="str">
            <v>Y</v>
          </cell>
          <cell r="G536">
            <v>676</v>
          </cell>
          <cell r="H536">
            <v>150</v>
          </cell>
          <cell r="I536">
            <v>501</v>
          </cell>
          <cell r="J536">
            <v>0</v>
          </cell>
          <cell r="K536">
            <v>25</v>
          </cell>
          <cell r="L536">
            <v>0</v>
          </cell>
          <cell r="M536">
            <v>363.83459263791838</v>
          </cell>
          <cell r="N536" t="str">
            <v>Okj-Akl</v>
          </cell>
          <cell r="O536" t="str">
            <v>Asia</v>
          </cell>
          <cell r="P536">
            <v>0</v>
          </cell>
          <cell r="Q536">
            <v>1</v>
          </cell>
          <cell r="R536" t="str">
            <v>Akl-Okj</v>
          </cell>
          <cell r="T536">
            <v>501</v>
          </cell>
          <cell r="V536" t="e">
            <v>#N/A</v>
          </cell>
          <cell r="W536">
            <v>501</v>
          </cell>
        </row>
        <row r="537">
          <cell r="A537" t="str">
            <v>rjOBnzCH</v>
          </cell>
          <cell r="B537" t="str">
            <v>rjOB</v>
          </cell>
          <cell r="C537" t="str">
            <v>nzCH</v>
          </cell>
          <cell r="D537" t="str">
            <v>Mtr</v>
          </cell>
          <cell r="E537" t="str">
            <v>Int</v>
          </cell>
          <cell r="F537" t="str">
            <v>Y</v>
          </cell>
          <cell r="G537">
            <v>951</v>
          </cell>
          <cell r="H537">
            <v>150</v>
          </cell>
          <cell r="I537">
            <v>776</v>
          </cell>
          <cell r="J537">
            <v>0</v>
          </cell>
          <cell r="K537">
            <v>25</v>
          </cell>
          <cell r="L537">
            <v>0</v>
          </cell>
          <cell r="M537">
            <v>392.41343096280485</v>
          </cell>
          <cell r="N537" t="str">
            <v>Okj-Chc</v>
          </cell>
          <cell r="O537" t="str">
            <v>Asia</v>
          </cell>
          <cell r="P537">
            <v>0</v>
          </cell>
          <cell r="Q537">
            <v>1</v>
          </cell>
          <cell r="R537" t="str">
            <v>Chc-Okj</v>
          </cell>
          <cell r="T537">
            <v>776</v>
          </cell>
          <cell r="V537" t="e">
            <v>#N/A</v>
          </cell>
          <cell r="W537">
            <v>776</v>
          </cell>
        </row>
        <row r="538">
          <cell r="A538" t="str">
            <v>rjOCnzAA</v>
          </cell>
          <cell r="B538" t="str">
            <v>rjOC</v>
          </cell>
          <cell r="C538" t="str">
            <v>nzAA</v>
          </cell>
          <cell r="D538" t="str">
            <v>Oce</v>
          </cell>
          <cell r="E538" t="str">
            <v>Int</v>
          </cell>
          <cell r="F538" t="str">
            <v>Y</v>
          </cell>
          <cell r="G538">
            <v>660</v>
          </cell>
          <cell r="H538">
            <v>150</v>
          </cell>
          <cell r="I538">
            <v>485</v>
          </cell>
          <cell r="J538">
            <v>0</v>
          </cell>
          <cell r="K538">
            <v>25</v>
          </cell>
          <cell r="L538">
            <v>0</v>
          </cell>
          <cell r="M538">
            <v>362.17182386265227</v>
          </cell>
          <cell r="N538" t="str">
            <v>Izo-Akl</v>
          </cell>
          <cell r="O538" t="str">
            <v>Asia</v>
          </cell>
          <cell r="P538">
            <v>0</v>
          </cell>
          <cell r="Q538">
            <v>1</v>
          </cell>
          <cell r="R538" t="str">
            <v>Akl-Izo</v>
          </cell>
          <cell r="T538">
            <v>485</v>
          </cell>
          <cell r="V538" t="e">
            <v>#N/A</v>
          </cell>
          <cell r="W538">
            <v>485</v>
          </cell>
        </row>
        <row r="539">
          <cell r="A539" t="str">
            <v>rjOTnzAA</v>
          </cell>
          <cell r="B539" t="str">
            <v>rjOT</v>
          </cell>
          <cell r="C539" t="str">
            <v>nzAA</v>
          </cell>
          <cell r="D539" t="str">
            <v>Oce</v>
          </cell>
          <cell r="E539" t="str">
            <v>Int</v>
          </cell>
          <cell r="F539" t="str">
            <v>Y</v>
          </cell>
          <cell r="G539">
            <v>676</v>
          </cell>
          <cell r="H539">
            <v>150</v>
          </cell>
          <cell r="I539">
            <v>501</v>
          </cell>
          <cell r="J539">
            <v>0</v>
          </cell>
          <cell r="K539">
            <v>25</v>
          </cell>
          <cell r="L539">
            <v>0</v>
          </cell>
          <cell r="M539">
            <v>363.83459263791838</v>
          </cell>
          <cell r="N539" t="str">
            <v>Tak-Akl</v>
          </cell>
          <cell r="O539" t="str">
            <v>Asia</v>
          </cell>
          <cell r="P539">
            <v>0</v>
          </cell>
          <cell r="Q539">
            <v>1</v>
          </cell>
          <cell r="R539" t="str">
            <v>Akl-Tak</v>
          </cell>
          <cell r="T539">
            <v>501</v>
          </cell>
          <cell r="V539" t="e">
            <v>#N/A</v>
          </cell>
          <cell r="W539">
            <v>501</v>
          </cell>
        </row>
        <row r="540">
          <cell r="A540" t="str">
            <v>rjSCnzAA</v>
          </cell>
          <cell r="B540" t="str">
            <v>rjSC</v>
          </cell>
          <cell r="C540" t="str">
            <v>nzAA</v>
          </cell>
          <cell r="D540" t="str">
            <v>Oce</v>
          </cell>
          <cell r="E540" t="str">
            <v>Int</v>
          </cell>
          <cell r="F540" t="str">
            <v>Y</v>
          </cell>
          <cell r="G540">
            <v>660</v>
          </cell>
          <cell r="H540">
            <v>150</v>
          </cell>
          <cell r="I540">
            <v>485</v>
          </cell>
          <cell r="J540">
            <v>0</v>
          </cell>
          <cell r="K540">
            <v>25</v>
          </cell>
          <cell r="L540">
            <v>0</v>
          </cell>
          <cell r="M540">
            <v>362.17182386265227</v>
          </cell>
          <cell r="N540" t="str">
            <v>Gaj-Akl</v>
          </cell>
          <cell r="O540" t="str">
            <v>Asia</v>
          </cell>
          <cell r="P540">
            <v>0</v>
          </cell>
          <cell r="Q540">
            <v>1</v>
          </cell>
          <cell r="R540" t="str">
            <v>Akl-Gaj</v>
          </cell>
          <cell r="T540">
            <v>485</v>
          </cell>
          <cell r="V540" t="e">
            <v>#N/A</v>
          </cell>
          <cell r="W540">
            <v>485</v>
          </cell>
        </row>
        <row r="541">
          <cell r="A541" t="str">
            <v>rjSCnzCH</v>
          </cell>
          <cell r="B541" t="str">
            <v>rjSC</v>
          </cell>
          <cell r="C541" t="str">
            <v>nzCH</v>
          </cell>
          <cell r="D541" t="str">
            <v>Mtr</v>
          </cell>
          <cell r="E541" t="str">
            <v>Int</v>
          </cell>
          <cell r="F541" t="str">
            <v>Y</v>
          </cell>
          <cell r="G541">
            <v>995</v>
          </cell>
          <cell r="H541">
            <v>150</v>
          </cell>
          <cell r="I541">
            <v>820</v>
          </cell>
          <cell r="J541">
            <v>0</v>
          </cell>
          <cell r="K541">
            <v>25</v>
          </cell>
          <cell r="L541">
            <v>0</v>
          </cell>
          <cell r="M541">
            <v>396.98604509478662</v>
          </cell>
          <cell r="N541" t="str">
            <v>Gaj-Chc</v>
          </cell>
          <cell r="O541" t="str">
            <v>Asia</v>
          </cell>
          <cell r="P541">
            <v>0</v>
          </cell>
          <cell r="Q541">
            <v>1</v>
          </cell>
          <cell r="R541" t="str">
            <v>Chc-Gaj</v>
          </cell>
          <cell r="T541">
            <v>820</v>
          </cell>
          <cell r="V541" t="e">
            <v>#N/A</v>
          </cell>
          <cell r="W541">
            <v>820</v>
          </cell>
        </row>
        <row r="542">
          <cell r="A542" t="str">
            <v>rjSKnzAA</v>
          </cell>
          <cell r="B542" t="str">
            <v>rjSK</v>
          </cell>
          <cell r="C542" t="str">
            <v>nzAA</v>
          </cell>
          <cell r="D542" t="str">
            <v>Oce</v>
          </cell>
          <cell r="E542" t="str">
            <v>Int</v>
          </cell>
          <cell r="F542" t="str">
            <v>Y</v>
          </cell>
          <cell r="G542">
            <v>676</v>
          </cell>
          <cell r="H542">
            <v>150</v>
          </cell>
          <cell r="I542">
            <v>501</v>
          </cell>
          <cell r="J542">
            <v>0</v>
          </cell>
          <cell r="K542">
            <v>25</v>
          </cell>
          <cell r="L542">
            <v>0</v>
          </cell>
          <cell r="M542">
            <v>363.83459263791838</v>
          </cell>
          <cell r="N542" t="str">
            <v>Axt-Akl</v>
          </cell>
          <cell r="O542" t="str">
            <v>Asia</v>
          </cell>
          <cell r="P542">
            <v>0</v>
          </cell>
          <cell r="Q542">
            <v>1</v>
          </cell>
          <cell r="R542" t="str">
            <v>Akl-Axt</v>
          </cell>
          <cell r="T542">
            <v>501</v>
          </cell>
          <cell r="V542" t="e">
            <v>#N/A</v>
          </cell>
          <cell r="W542">
            <v>501</v>
          </cell>
        </row>
        <row r="543">
          <cell r="A543" t="str">
            <v>rjSSnzAA</v>
          </cell>
          <cell r="B543" t="str">
            <v>rjSS</v>
          </cell>
          <cell r="C543" t="str">
            <v>nzAA</v>
          </cell>
          <cell r="D543" t="str">
            <v>Oce</v>
          </cell>
          <cell r="E543" t="str">
            <v>Int</v>
          </cell>
          <cell r="F543" t="str">
            <v>Y</v>
          </cell>
          <cell r="G543">
            <v>676</v>
          </cell>
          <cell r="H543">
            <v>150</v>
          </cell>
          <cell r="I543">
            <v>501</v>
          </cell>
          <cell r="J543">
            <v>0</v>
          </cell>
          <cell r="K543">
            <v>25</v>
          </cell>
          <cell r="L543">
            <v>0</v>
          </cell>
          <cell r="M543">
            <v>363.83459263791838</v>
          </cell>
          <cell r="N543" t="str">
            <v>Sdj-Akl</v>
          </cell>
          <cell r="O543" t="str">
            <v>Asia</v>
          </cell>
          <cell r="P543">
            <v>0</v>
          </cell>
          <cell r="Q543">
            <v>1</v>
          </cell>
          <cell r="R543" t="str">
            <v>Akl-Sdj</v>
          </cell>
          <cell r="T543">
            <v>501</v>
          </cell>
          <cell r="V543" t="e">
            <v>#N/A</v>
          </cell>
          <cell r="W543">
            <v>501</v>
          </cell>
        </row>
        <row r="544">
          <cell r="A544" t="str">
            <v>rkSInzAA</v>
          </cell>
          <cell r="B544" t="str">
            <v>rkSI</v>
          </cell>
          <cell r="C544" t="str">
            <v>nzAA</v>
          </cell>
          <cell r="D544" t="str">
            <v>Oce</v>
          </cell>
          <cell r="E544" t="str">
            <v>Int</v>
          </cell>
          <cell r="F544" t="str">
            <v>Y</v>
          </cell>
          <cell r="G544">
            <v>660</v>
          </cell>
          <cell r="H544">
            <v>150</v>
          </cell>
          <cell r="I544">
            <v>485</v>
          </cell>
          <cell r="J544">
            <v>0</v>
          </cell>
          <cell r="K544">
            <v>25</v>
          </cell>
          <cell r="L544">
            <v>0</v>
          </cell>
          <cell r="M544">
            <v>362.17182386265227</v>
          </cell>
          <cell r="N544" t="str">
            <v>Icn-Akl</v>
          </cell>
          <cell r="O544" t="str">
            <v>Asia</v>
          </cell>
          <cell r="P544">
            <v>0</v>
          </cell>
          <cell r="Q544">
            <v>1</v>
          </cell>
          <cell r="R544" t="str">
            <v>Akl-Icn</v>
          </cell>
          <cell r="S544" t="str">
            <v>Correct 4sep02</v>
          </cell>
          <cell r="T544">
            <v>485</v>
          </cell>
          <cell r="U544">
            <v>0</v>
          </cell>
          <cell r="V544" t="e">
            <v>#N/A</v>
          </cell>
          <cell r="W544">
            <v>485</v>
          </cell>
        </row>
        <row r="545">
          <cell r="A545" t="str">
            <v>rkSInzCH</v>
          </cell>
          <cell r="B545" t="str">
            <v>rkSI</v>
          </cell>
          <cell r="C545" t="str">
            <v>nzCH</v>
          </cell>
          <cell r="D545" t="str">
            <v>Mtr</v>
          </cell>
          <cell r="E545" t="str">
            <v>Int</v>
          </cell>
          <cell r="F545" t="str">
            <v>Y</v>
          </cell>
          <cell r="G545">
            <v>721</v>
          </cell>
          <cell r="H545">
            <v>150</v>
          </cell>
          <cell r="I545">
            <v>546</v>
          </cell>
          <cell r="J545">
            <v>0</v>
          </cell>
          <cell r="K545">
            <v>25</v>
          </cell>
          <cell r="L545">
            <v>0</v>
          </cell>
          <cell r="M545">
            <v>368.51112981835433</v>
          </cell>
          <cell r="N545" t="str">
            <v>Icn-Chc</v>
          </cell>
          <cell r="O545" t="str">
            <v>Asia</v>
          </cell>
          <cell r="P545">
            <v>0</v>
          </cell>
          <cell r="Q545">
            <v>1</v>
          </cell>
          <cell r="R545" t="str">
            <v>Chc-Icn</v>
          </cell>
          <cell r="S545" t="str">
            <v>update 11dec07</v>
          </cell>
          <cell r="T545">
            <v>546</v>
          </cell>
          <cell r="V545" t="e">
            <v>#N/A</v>
          </cell>
          <cell r="W545">
            <v>546</v>
          </cell>
        </row>
        <row r="546">
          <cell r="A546" t="str">
            <v>rkSSnzAA</v>
          </cell>
          <cell r="B546" t="str">
            <v>rkSS</v>
          </cell>
          <cell r="C546" t="str">
            <v>nzAA</v>
          </cell>
          <cell r="D546" t="str">
            <v>Oce</v>
          </cell>
          <cell r="E546" t="str">
            <v>Int</v>
          </cell>
          <cell r="F546" t="str">
            <v>Y</v>
          </cell>
          <cell r="G546">
            <v>676</v>
          </cell>
          <cell r="H546">
            <v>150</v>
          </cell>
          <cell r="I546">
            <v>501</v>
          </cell>
          <cell r="J546">
            <v>0</v>
          </cell>
          <cell r="K546">
            <v>25</v>
          </cell>
          <cell r="L546">
            <v>0</v>
          </cell>
          <cell r="M546">
            <v>363.83459263791838</v>
          </cell>
          <cell r="N546" t="str">
            <v>Sel-Akl</v>
          </cell>
          <cell r="O546" t="str">
            <v>Asia</v>
          </cell>
          <cell r="P546">
            <v>0</v>
          </cell>
          <cell r="Q546">
            <v>1</v>
          </cell>
          <cell r="R546" t="str">
            <v>Akl-Sel</v>
          </cell>
          <cell r="T546">
            <v>501</v>
          </cell>
          <cell r="V546" t="e">
            <v>#N/A</v>
          </cell>
          <cell r="W546">
            <v>501</v>
          </cell>
        </row>
        <row r="547">
          <cell r="A547" t="str">
            <v>rkSSnzCH</v>
          </cell>
          <cell r="B547" t="str">
            <v>rkSS</v>
          </cell>
          <cell r="C547" t="str">
            <v>nzCH</v>
          </cell>
          <cell r="D547" t="str">
            <v>Mtr</v>
          </cell>
          <cell r="E547" t="str">
            <v>Int</v>
          </cell>
          <cell r="F547" t="str">
            <v>Y</v>
          </cell>
          <cell r="G547">
            <v>621</v>
          </cell>
          <cell r="H547">
            <v>150</v>
          </cell>
          <cell r="I547">
            <v>446</v>
          </cell>
          <cell r="J547">
            <v>0</v>
          </cell>
          <cell r="K547">
            <v>25</v>
          </cell>
          <cell r="L547">
            <v>0</v>
          </cell>
          <cell r="M547">
            <v>358.11882497294101</v>
          </cell>
          <cell r="N547" t="str">
            <v>Sel-Chc</v>
          </cell>
          <cell r="O547" t="str">
            <v>Asia</v>
          </cell>
          <cell r="P547">
            <v>0</v>
          </cell>
          <cell r="Q547">
            <v>1</v>
          </cell>
          <cell r="R547" t="str">
            <v>Chc-Sel</v>
          </cell>
          <cell r="T547">
            <v>446</v>
          </cell>
          <cell r="V547" t="e">
            <v>#N/A</v>
          </cell>
          <cell r="W547">
            <v>446</v>
          </cell>
        </row>
        <row r="548">
          <cell r="A548" t="str">
            <v>saEZnzAA</v>
          </cell>
          <cell r="B548" t="str">
            <v>saEZ</v>
          </cell>
          <cell r="C548" t="str">
            <v>nzAA</v>
          </cell>
          <cell r="D548" t="str">
            <v>Oce</v>
          </cell>
          <cell r="E548" t="str">
            <v>Int</v>
          </cell>
          <cell r="F548" t="str">
            <v>Y</v>
          </cell>
          <cell r="G548">
            <v>2496</v>
          </cell>
          <cell r="H548">
            <v>150</v>
          </cell>
          <cell r="I548">
            <v>2321</v>
          </cell>
          <cell r="J548">
            <v>0</v>
          </cell>
          <cell r="K548">
            <v>25</v>
          </cell>
          <cell r="L548">
            <v>0</v>
          </cell>
          <cell r="M548">
            <v>552.97454082443971</v>
          </cell>
          <cell r="N548" t="str">
            <v>Eze-Akl</v>
          </cell>
          <cell r="O548" t="str">
            <v>America</v>
          </cell>
          <cell r="P548">
            <v>0</v>
          </cell>
          <cell r="Q548">
            <v>1</v>
          </cell>
          <cell r="R548" t="str">
            <v>Akl-Eze</v>
          </cell>
          <cell r="T548">
            <v>1867</v>
          </cell>
          <cell r="V548">
            <v>2321</v>
          </cell>
          <cell r="W548">
            <v>2321</v>
          </cell>
        </row>
        <row r="549">
          <cell r="A549" t="str">
            <v>saWGnzAA</v>
          </cell>
          <cell r="B549" t="str">
            <v>saWG</v>
          </cell>
          <cell r="C549" t="str">
            <v>nzAA</v>
          </cell>
          <cell r="D549" t="str">
            <v>Oce</v>
          </cell>
          <cell r="E549" t="str">
            <v>Int</v>
          </cell>
          <cell r="F549" t="str">
            <v>Y</v>
          </cell>
          <cell r="G549">
            <v>2117</v>
          </cell>
          <cell r="H549">
            <v>150</v>
          </cell>
          <cell r="I549">
            <v>1942</v>
          </cell>
          <cell r="J549">
            <v>0</v>
          </cell>
          <cell r="K549">
            <v>25</v>
          </cell>
          <cell r="L549">
            <v>0</v>
          </cell>
          <cell r="M549">
            <v>513.58770546032338</v>
          </cell>
          <cell r="N549" t="str">
            <v>Rgl-Akl</v>
          </cell>
          <cell r="O549" t="str">
            <v>America</v>
          </cell>
          <cell r="P549">
            <v>0</v>
          </cell>
          <cell r="Q549">
            <v>1</v>
          </cell>
          <cell r="R549" t="str">
            <v>Akl-Rgl</v>
          </cell>
          <cell r="T549">
            <v>1942</v>
          </cell>
          <cell r="V549" t="e">
            <v>#N/A</v>
          </cell>
          <cell r="W549">
            <v>1942</v>
          </cell>
        </row>
        <row r="550">
          <cell r="A550" t="str">
            <v>scELnzAA</v>
          </cell>
          <cell r="B550" t="str">
            <v>scEL</v>
          </cell>
          <cell r="C550" t="str">
            <v>nzAA</v>
          </cell>
          <cell r="D550" t="str">
            <v>Oce</v>
          </cell>
          <cell r="E550" t="str">
            <v>Int</v>
          </cell>
          <cell r="F550" t="str">
            <v>Y</v>
          </cell>
          <cell r="G550">
            <v>2414</v>
          </cell>
          <cell r="H550">
            <v>150</v>
          </cell>
          <cell r="I550">
            <v>2239</v>
          </cell>
          <cell r="J550">
            <v>0</v>
          </cell>
          <cell r="K550">
            <v>25</v>
          </cell>
          <cell r="L550">
            <v>0</v>
          </cell>
          <cell r="M550">
            <v>544.45285085120088</v>
          </cell>
          <cell r="N550" t="str">
            <v>Scl-Akl</v>
          </cell>
          <cell r="O550" t="str">
            <v>America</v>
          </cell>
          <cell r="P550">
            <v>0</v>
          </cell>
          <cell r="Q550">
            <v>1</v>
          </cell>
          <cell r="R550" t="str">
            <v>Akl-Scl</v>
          </cell>
          <cell r="S550" t="str">
            <v>add 26jun03</v>
          </cell>
          <cell r="T550">
            <v>2239</v>
          </cell>
          <cell r="V550" t="e">
            <v>#N/A</v>
          </cell>
          <cell r="W550">
            <v>2239</v>
          </cell>
        </row>
        <row r="551">
          <cell r="A551" t="str">
            <v>vhHHnzAA</v>
          </cell>
          <cell r="B551" t="str">
            <v>vhHH</v>
          </cell>
          <cell r="C551" t="str">
            <v>nzAA</v>
          </cell>
          <cell r="D551" t="str">
            <v>Oce</v>
          </cell>
          <cell r="E551" t="str">
            <v>Int</v>
          </cell>
          <cell r="F551" t="str">
            <v>Y</v>
          </cell>
          <cell r="G551">
            <v>676</v>
          </cell>
          <cell r="H551">
            <v>150</v>
          </cell>
          <cell r="I551">
            <v>501</v>
          </cell>
          <cell r="J551">
            <v>0</v>
          </cell>
          <cell r="K551">
            <v>25</v>
          </cell>
          <cell r="L551">
            <v>0</v>
          </cell>
          <cell r="M551">
            <v>363.83459263791838</v>
          </cell>
          <cell r="N551" t="str">
            <v>Hkg-Akl</v>
          </cell>
          <cell r="O551" t="str">
            <v>Asia</v>
          </cell>
          <cell r="P551">
            <v>0</v>
          </cell>
          <cell r="Q551">
            <v>1</v>
          </cell>
          <cell r="R551" t="str">
            <v>Akl-Hkg</v>
          </cell>
          <cell r="T551">
            <v>501</v>
          </cell>
          <cell r="V551" t="e">
            <v>#N/A</v>
          </cell>
          <cell r="W551">
            <v>501</v>
          </cell>
        </row>
        <row r="552">
          <cell r="A552" t="str">
            <v>vtBDnzAA</v>
          </cell>
          <cell r="B552" t="str">
            <v>vtBD</v>
          </cell>
          <cell r="C552" t="str">
            <v>nzAA</v>
          </cell>
          <cell r="D552" t="str">
            <v>Oce</v>
          </cell>
          <cell r="E552" t="str">
            <v>Int</v>
          </cell>
          <cell r="F552" t="str">
            <v>Y</v>
          </cell>
          <cell r="G552">
            <v>625</v>
          </cell>
          <cell r="H552">
            <v>150</v>
          </cell>
          <cell r="I552">
            <v>450</v>
          </cell>
          <cell r="K552">
            <v>25</v>
          </cell>
          <cell r="L552">
            <v>0</v>
          </cell>
          <cell r="M552">
            <v>358.53451716675755</v>
          </cell>
          <cell r="N552" t="str">
            <v>Dmk-Akl</v>
          </cell>
          <cell r="O552" t="str">
            <v>Asia</v>
          </cell>
          <cell r="P552">
            <v>0</v>
          </cell>
          <cell r="Q552">
            <v>1</v>
          </cell>
          <cell r="R552" t="str">
            <v>Akl-Dmk</v>
          </cell>
          <cell r="T552">
            <v>450</v>
          </cell>
          <cell r="V552" t="e">
            <v>#N/A</v>
          </cell>
          <cell r="W552">
            <v>450</v>
          </cell>
        </row>
        <row r="553">
          <cell r="A553" t="str">
            <v>vtBSnzAA</v>
          </cell>
          <cell r="B553" t="str">
            <v>vtBS</v>
          </cell>
          <cell r="C553" t="str">
            <v>nzAA</v>
          </cell>
          <cell r="D553" t="str">
            <v>Oce</v>
          </cell>
          <cell r="E553" t="str">
            <v>Int</v>
          </cell>
          <cell r="F553" t="str">
            <v>Y</v>
          </cell>
          <cell r="G553">
            <v>642</v>
          </cell>
          <cell r="H553">
            <v>150</v>
          </cell>
          <cell r="I553">
            <v>467</v>
          </cell>
          <cell r="K553">
            <v>25</v>
          </cell>
          <cell r="L553">
            <v>0</v>
          </cell>
          <cell r="M553">
            <v>360.30120899047779</v>
          </cell>
          <cell r="N553" t="str">
            <v>Bkk-Akl</v>
          </cell>
          <cell r="O553" t="str">
            <v>Asia</v>
          </cell>
          <cell r="P553">
            <v>0</v>
          </cell>
          <cell r="Q553">
            <v>1</v>
          </cell>
          <cell r="R553" t="str">
            <v>Akl-Bkk</v>
          </cell>
          <cell r="S553" t="str">
            <v>update 11dec07</v>
          </cell>
          <cell r="T553">
            <v>536</v>
          </cell>
          <cell r="V553">
            <v>467</v>
          </cell>
          <cell r="W553">
            <v>467</v>
          </cell>
        </row>
        <row r="554">
          <cell r="A554" t="str">
            <v>wbSBnzAA</v>
          </cell>
          <cell r="B554" t="str">
            <v>wbSB</v>
          </cell>
          <cell r="C554" t="str">
            <v>nzAA</v>
          </cell>
          <cell r="D554" t="str">
            <v>Oce</v>
          </cell>
          <cell r="E554" t="str">
            <v>Int</v>
          </cell>
          <cell r="F554" t="str">
            <v>Y</v>
          </cell>
          <cell r="G554">
            <v>625</v>
          </cell>
          <cell r="H554">
            <v>150</v>
          </cell>
          <cell r="I554">
            <v>450</v>
          </cell>
          <cell r="J554">
            <v>0</v>
          </cell>
          <cell r="K554">
            <v>25</v>
          </cell>
          <cell r="L554">
            <v>0</v>
          </cell>
          <cell r="M554">
            <v>358.53451716675755</v>
          </cell>
          <cell r="N554" t="str">
            <v>Bwn-Akl</v>
          </cell>
          <cell r="O554" t="str">
            <v>Asia</v>
          </cell>
          <cell r="P554">
            <v>0</v>
          </cell>
          <cell r="Q554">
            <v>1</v>
          </cell>
          <cell r="R554" t="str">
            <v>Akl-Bwn</v>
          </cell>
          <cell r="T554">
            <v>450</v>
          </cell>
          <cell r="V554" t="e">
            <v>#N/A</v>
          </cell>
          <cell r="W554">
            <v>450</v>
          </cell>
        </row>
        <row r="555">
          <cell r="A555" t="str">
            <v>wmKKnzAA</v>
          </cell>
          <cell r="B555" t="str">
            <v>wmKK</v>
          </cell>
          <cell r="C555" t="str">
            <v>nzAA</v>
          </cell>
          <cell r="D555" t="str">
            <v>Oce</v>
          </cell>
          <cell r="E555" t="str">
            <v>Int</v>
          </cell>
          <cell r="F555" t="str">
            <v>Y</v>
          </cell>
          <cell r="G555">
            <v>648</v>
          </cell>
          <cell r="H555">
            <v>150</v>
          </cell>
          <cell r="I555">
            <v>473</v>
          </cell>
          <cell r="J555">
            <v>0</v>
          </cell>
          <cell r="K555">
            <v>25</v>
          </cell>
          <cell r="L555">
            <v>0</v>
          </cell>
          <cell r="M555">
            <v>360.92474728120266</v>
          </cell>
          <cell r="N555" t="str">
            <v>Kul-Akl</v>
          </cell>
          <cell r="O555" t="str">
            <v>Asia</v>
          </cell>
          <cell r="P555">
            <v>0</v>
          </cell>
          <cell r="Q555">
            <v>1</v>
          </cell>
          <cell r="R555" t="str">
            <v>Akl-Kul</v>
          </cell>
          <cell r="T555">
            <v>450</v>
          </cell>
          <cell r="V555">
            <v>473</v>
          </cell>
          <cell r="W555">
            <v>473</v>
          </cell>
        </row>
        <row r="556">
          <cell r="A556" t="str">
            <v>wrRRnzAA</v>
          </cell>
          <cell r="B556" t="str">
            <v>wrRR</v>
          </cell>
          <cell r="C556" t="str">
            <v>nzAA</v>
          </cell>
          <cell r="D556" t="str">
            <v>Oce</v>
          </cell>
          <cell r="E556" t="str">
            <v>Int</v>
          </cell>
          <cell r="F556" t="str">
            <v>Y</v>
          </cell>
          <cell r="G556">
            <v>625</v>
          </cell>
          <cell r="H556">
            <v>150</v>
          </cell>
          <cell r="I556">
            <v>450</v>
          </cell>
          <cell r="J556">
            <v>0</v>
          </cell>
          <cell r="K556">
            <v>25</v>
          </cell>
          <cell r="L556">
            <v>0</v>
          </cell>
          <cell r="M556">
            <v>358.53451716675755</v>
          </cell>
          <cell r="N556" t="str">
            <v>Dps-Akl</v>
          </cell>
          <cell r="O556" t="str">
            <v>Asia</v>
          </cell>
          <cell r="P556">
            <v>0</v>
          </cell>
          <cell r="Q556">
            <v>1</v>
          </cell>
          <cell r="R556" t="str">
            <v>Akl-Dps</v>
          </cell>
          <cell r="T556">
            <v>450</v>
          </cell>
          <cell r="V556" t="e">
            <v>#N/A</v>
          </cell>
          <cell r="W556">
            <v>450</v>
          </cell>
        </row>
        <row r="557">
          <cell r="A557" t="str">
            <v>wsSSnzAA</v>
          </cell>
          <cell r="B557" t="str">
            <v>wsSS</v>
          </cell>
          <cell r="C557" t="str">
            <v>nzAA</v>
          </cell>
          <cell r="D557" t="str">
            <v>Oce</v>
          </cell>
          <cell r="E557" t="str">
            <v>Int</v>
          </cell>
          <cell r="F557" t="str">
            <v>Y</v>
          </cell>
          <cell r="G557">
            <v>598</v>
          </cell>
          <cell r="H557">
            <v>150</v>
          </cell>
          <cell r="I557">
            <v>423</v>
          </cell>
          <cell r="J557">
            <v>0</v>
          </cell>
          <cell r="K557">
            <v>25</v>
          </cell>
          <cell r="L557">
            <v>0</v>
          </cell>
          <cell r="M557">
            <v>355.72859485849597</v>
          </cell>
          <cell r="N557" t="str">
            <v>Sin-Akl</v>
          </cell>
          <cell r="O557" t="str">
            <v>Asia</v>
          </cell>
          <cell r="P557">
            <v>0</v>
          </cell>
          <cell r="Q557">
            <v>1</v>
          </cell>
          <cell r="R557" t="str">
            <v>Akl-Sin</v>
          </cell>
          <cell r="T557">
            <v>450</v>
          </cell>
          <cell r="V557">
            <v>423</v>
          </cell>
          <cell r="W557">
            <v>423</v>
          </cell>
        </row>
        <row r="558">
          <cell r="A558" t="str">
            <v>wsSSnzCH</v>
          </cell>
          <cell r="B558" t="str">
            <v>wsSS</v>
          </cell>
          <cell r="C558" t="str">
            <v>nzCH</v>
          </cell>
          <cell r="D558" t="str">
            <v>Mtr</v>
          </cell>
          <cell r="E558" t="str">
            <v>Int</v>
          </cell>
          <cell r="F558" t="str">
            <v>Y</v>
          </cell>
          <cell r="G558">
            <v>464</v>
          </cell>
          <cell r="H558">
            <v>150</v>
          </cell>
          <cell r="I558">
            <v>289</v>
          </cell>
          <cell r="J558">
            <v>0</v>
          </cell>
          <cell r="K558">
            <v>25</v>
          </cell>
          <cell r="L558">
            <v>0</v>
          </cell>
          <cell r="M558">
            <v>341.80290636564223</v>
          </cell>
          <cell r="N558" t="str">
            <v>Sin-Chc</v>
          </cell>
          <cell r="O558" t="str">
            <v>Asia</v>
          </cell>
          <cell r="P558">
            <v>0</v>
          </cell>
          <cell r="Q558">
            <v>1</v>
          </cell>
          <cell r="R558" t="str">
            <v>Chc-Sin</v>
          </cell>
          <cell r="S558" t="str">
            <v>Qantas rte outside FIR?</v>
          </cell>
          <cell r="T558">
            <v>289</v>
          </cell>
          <cell r="V558" t="e">
            <v>#N/A</v>
          </cell>
          <cell r="W558">
            <v>289</v>
          </cell>
        </row>
        <row r="559">
          <cell r="A559" t="str">
            <v>wmKKnzCH</v>
          </cell>
          <cell r="B559" t="str">
            <v>wmKK</v>
          </cell>
          <cell r="C559" t="str">
            <v>nzCH</v>
          </cell>
          <cell r="D559" t="str">
            <v>Mtr</v>
          </cell>
          <cell r="E559" t="str">
            <v>Int</v>
          </cell>
          <cell r="F559" t="str">
            <v>Y</v>
          </cell>
          <cell r="G559">
            <v>464</v>
          </cell>
          <cell r="H559">
            <v>150</v>
          </cell>
          <cell r="I559">
            <v>289</v>
          </cell>
          <cell r="J559">
            <v>0</v>
          </cell>
          <cell r="K559">
            <v>25</v>
          </cell>
          <cell r="L559">
            <v>0</v>
          </cell>
          <cell r="M559">
            <v>341.80290636564223</v>
          </cell>
          <cell r="N559" t="str">
            <v>Kul-Chc</v>
          </cell>
          <cell r="O559" t="str">
            <v>Asia</v>
          </cell>
          <cell r="P559">
            <v>0</v>
          </cell>
          <cell r="Q559">
            <v>1</v>
          </cell>
          <cell r="R559" t="str">
            <v>Chc-Kul</v>
          </cell>
          <cell r="S559" t="str">
            <v>AirAsiaX</v>
          </cell>
          <cell r="T559">
            <v>289</v>
          </cell>
          <cell r="V559" t="e">
            <v>#N/A</v>
          </cell>
          <cell r="W559">
            <v>289</v>
          </cell>
        </row>
        <row r="560">
          <cell r="A560" t="str">
            <v>nzCHwmKK</v>
          </cell>
          <cell r="B560" t="str">
            <v>nzCH</v>
          </cell>
          <cell r="C560" t="str">
            <v>wmKK</v>
          </cell>
          <cell r="D560" t="str">
            <v>Mtr</v>
          </cell>
          <cell r="E560" t="str">
            <v>Int</v>
          </cell>
          <cell r="F560" t="str">
            <v>Y</v>
          </cell>
          <cell r="G560">
            <v>464</v>
          </cell>
          <cell r="H560">
            <v>150</v>
          </cell>
          <cell r="I560">
            <v>289</v>
          </cell>
          <cell r="J560">
            <v>0</v>
          </cell>
          <cell r="K560">
            <v>25</v>
          </cell>
          <cell r="L560">
            <v>0</v>
          </cell>
          <cell r="M560">
            <v>133.95680945737695</v>
          </cell>
          <cell r="N560" t="str">
            <v>Chc-Kul</v>
          </cell>
          <cell r="O560" t="str">
            <v>Asia</v>
          </cell>
          <cell r="P560">
            <v>0</v>
          </cell>
          <cell r="Q560">
            <v>1</v>
          </cell>
          <cell r="R560" t="str">
            <v>Chc-Kul</v>
          </cell>
          <cell r="S560" t="str">
            <v>AirAsiaX</v>
          </cell>
          <cell r="T560">
            <v>289</v>
          </cell>
          <cell r="V560" t="e">
            <v>#N/A</v>
          </cell>
          <cell r="W560">
            <v>289</v>
          </cell>
        </row>
        <row r="561">
          <cell r="A561" t="str">
            <v>yAmbnzOH</v>
          </cell>
          <cell r="B561" t="str">
            <v>yAmb</v>
          </cell>
          <cell r="C561" t="str">
            <v>nzOH</v>
          </cell>
          <cell r="D561" t="str">
            <v>Mil</v>
          </cell>
          <cell r="E561" t="str">
            <v>Int</v>
          </cell>
          <cell r="G561">
            <v>675</v>
          </cell>
          <cell r="H561">
            <v>150</v>
          </cell>
          <cell r="I561">
            <v>500</v>
          </cell>
          <cell r="J561">
            <v>0</v>
          </cell>
          <cell r="K561">
            <v>25</v>
          </cell>
          <cell r="L561">
            <v>0</v>
          </cell>
          <cell r="M561">
            <v>363.73066958946418</v>
          </cell>
          <cell r="N561" t="str">
            <v>Amb-Oha</v>
          </cell>
          <cell r="O561" t="str">
            <v>Tasman</v>
          </cell>
          <cell r="P561">
            <v>0</v>
          </cell>
          <cell r="Q561">
            <v>1</v>
          </cell>
          <cell r="R561" t="str">
            <v>Amb-Oha</v>
          </cell>
          <cell r="S561" t="str">
            <v>est 10aug07</v>
          </cell>
          <cell r="T561">
            <v>500</v>
          </cell>
          <cell r="V561" t="e">
            <v>#N/A</v>
          </cell>
          <cell r="W561">
            <v>500</v>
          </cell>
        </row>
        <row r="562">
          <cell r="A562" t="str">
            <v>ybBNklAX</v>
          </cell>
          <cell r="B562" t="str">
            <v>ybBN</v>
          </cell>
          <cell r="C562" t="str">
            <v>klAX</v>
          </cell>
          <cell r="D562" t="str">
            <v>Oce</v>
          </cell>
          <cell r="E562" t="str">
            <v>Int</v>
          </cell>
          <cell r="F562" t="str">
            <v>Y</v>
          </cell>
          <cell r="G562">
            <v>600</v>
          </cell>
          <cell r="H562">
            <v>0</v>
          </cell>
          <cell r="I562">
            <v>0</v>
          </cell>
          <cell r="J562">
            <v>0</v>
          </cell>
          <cell r="K562">
            <v>0</v>
          </cell>
          <cell r="L562">
            <v>0</v>
          </cell>
          <cell r="M562">
            <v>62.353829072479577</v>
          </cell>
          <cell r="N562" t="str">
            <v>Bne-Lax</v>
          </cell>
          <cell r="O562" t="str">
            <v>America</v>
          </cell>
          <cell r="P562">
            <v>600</v>
          </cell>
          <cell r="Q562">
            <v>0.75</v>
          </cell>
          <cell r="R562" t="str">
            <v>Bne-Lax</v>
          </cell>
          <cell r="S562" t="str">
            <v>fix 8oct04</v>
          </cell>
          <cell r="T562">
            <v>0</v>
          </cell>
          <cell r="U562">
            <v>396</v>
          </cell>
          <cell r="V562">
            <v>600</v>
          </cell>
          <cell r="W562">
            <v>600</v>
          </cell>
        </row>
        <row r="563">
          <cell r="A563" t="str">
            <v>ybBnnfFN</v>
          </cell>
          <cell r="B563" t="str">
            <v>ybBn</v>
          </cell>
          <cell r="C563" t="str">
            <v>nfFN</v>
          </cell>
          <cell r="D563" t="str">
            <v>Oce</v>
          </cell>
          <cell r="E563" t="str">
            <v>Int</v>
          </cell>
          <cell r="F563" t="str">
            <v>Y</v>
          </cell>
          <cell r="G563">
            <v>533</v>
          </cell>
          <cell r="H563">
            <v>0</v>
          </cell>
          <cell r="I563">
            <v>533</v>
          </cell>
          <cell r="J563">
            <v>0</v>
          </cell>
          <cell r="K563">
            <v>0</v>
          </cell>
          <cell r="L563">
            <v>0</v>
          </cell>
          <cell r="M563">
            <v>55.390984826052687</v>
          </cell>
          <cell r="N563" t="str">
            <v>Bne-Nan</v>
          </cell>
          <cell r="O563" t="str">
            <v>Pacific</v>
          </cell>
          <cell r="P563">
            <v>0</v>
          </cell>
          <cell r="Q563">
            <v>0.05</v>
          </cell>
          <cell r="R563" t="str">
            <v>Bne-Nan</v>
          </cell>
          <cell r="S563" t="str">
            <v>revise 25sep08</v>
          </cell>
          <cell r="T563">
            <v>533</v>
          </cell>
          <cell r="U563">
            <v>0</v>
          </cell>
          <cell r="V563" t="e">
            <v>#N/A</v>
          </cell>
          <cell r="W563">
            <v>533</v>
          </cell>
        </row>
        <row r="564">
          <cell r="A564" t="str">
            <v>ybBNnwWW</v>
          </cell>
          <cell r="B564" t="str">
            <v>ybBN</v>
          </cell>
          <cell r="C564" t="str">
            <v>nwWW</v>
          </cell>
          <cell r="D564" t="str">
            <v>Oce</v>
          </cell>
          <cell r="E564" t="str">
            <v>Int</v>
          </cell>
          <cell r="F564" t="str">
            <v>Y</v>
          </cell>
          <cell r="G564">
            <v>1</v>
          </cell>
          <cell r="H564">
            <v>0</v>
          </cell>
          <cell r="I564">
            <v>1</v>
          </cell>
          <cell r="J564">
            <v>0</v>
          </cell>
          <cell r="K564">
            <v>0</v>
          </cell>
          <cell r="L564">
            <v>0</v>
          </cell>
          <cell r="M564">
            <v>0.10392304845413262</v>
          </cell>
          <cell r="N564" t="str">
            <v>Bne-Nou</v>
          </cell>
          <cell r="O564" t="str">
            <v>Pacific</v>
          </cell>
          <cell r="P564">
            <v>0</v>
          </cell>
          <cell r="Q564">
            <v>1</v>
          </cell>
          <cell r="R564" t="str">
            <v>Bne-Nou</v>
          </cell>
          <cell r="T564">
            <v>1</v>
          </cell>
          <cell r="V564" t="e">
            <v>#N/A</v>
          </cell>
          <cell r="W564">
            <v>1</v>
          </cell>
        </row>
        <row r="565">
          <cell r="A565" t="str">
            <v>ybBNnzAA</v>
          </cell>
          <cell r="B565" t="str">
            <v>ybBN</v>
          </cell>
          <cell r="C565" t="str">
            <v>nzAA</v>
          </cell>
          <cell r="D565" t="str">
            <v>Oce</v>
          </cell>
          <cell r="E565" t="str">
            <v>Int</v>
          </cell>
          <cell r="F565" t="str">
            <v>Y</v>
          </cell>
          <cell r="G565">
            <v>657</v>
          </cell>
          <cell r="H565">
            <v>150</v>
          </cell>
          <cell r="I565">
            <v>482</v>
          </cell>
          <cell r="J565">
            <v>0</v>
          </cell>
          <cell r="K565">
            <v>25</v>
          </cell>
          <cell r="L565">
            <v>0</v>
          </cell>
          <cell r="M565">
            <v>361.86005471728981</v>
          </cell>
          <cell r="N565" t="str">
            <v>Bne-Akl</v>
          </cell>
          <cell r="O565" t="str">
            <v>Tasman</v>
          </cell>
          <cell r="P565">
            <v>0</v>
          </cell>
          <cell r="Q565">
            <v>1</v>
          </cell>
          <cell r="R565" t="str">
            <v>Akl-Bne</v>
          </cell>
          <cell r="T565">
            <v>450</v>
          </cell>
          <cell r="V565">
            <v>482</v>
          </cell>
          <cell r="W565">
            <v>482</v>
          </cell>
        </row>
        <row r="566">
          <cell r="A566" t="str">
            <v>ybBNnzCH</v>
          </cell>
          <cell r="B566" t="str">
            <v>ybBN</v>
          </cell>
          <cell r="C566" t="str">
            <v>nzCH</v>
          </cell>
          <cell r="D566" t="str">
            <v>Mtr</v>
          </cell>
          <cell r="E566" t="str">
            <v>Int</v>
          </cell>
          <cell r="F566" t="str">
            <v>Y</v>
          </cell>
          <cell r="G566">
            <v>621</v>
          </cell>
          <cell r="H566">
            <v>150</v>
          </cell>
          <cell r="I566">
            <v>446</v>
          </cell>
          <cell r="J566">
            <v>0</v>
          </cell>
          <cell r="K566">
            <v>25</v>
          </cell>
          <cell r="L566">
            <v>0</v>
          </cell>
          <cell r="M566">
            <v>358.11882497294101</v>
          </cell>
          <cell r="N566" t="str">
            <v>Bne-Chc</v>
          </cell>
          <cell r="O566" t="str">
            <v>Tasman</v>
          </cell>
          <cell r="P566">
            <v>0</v>
          </cell>
          <cell r="Q566">
            <v>1</v>
          </cell>
          <cell r="R566" t="str">
            <v>Bne-Chc</v>
          </cell>
          <cell r="S566" t="str">
            <v>SameAs Bne 17Jan08</v>
          </cell>
          <cell r="T566">
            <v>446</v>
          </cell>
          <cell r="V566" t="e">
            <v>#N/A</v>
          </cell>
          <cell r="W566">
            <v>446</v>
          </cell>
        </row>
        <row r="567">
          <cell r="A567" t="str">
            <v>ybBNnzDN</v>
          </cell>
          <cell r="B567" t="str">
            <v>ybBN</v>
          </cell>
          <cell r="C567" t="str">
            <v>nzDN</v>
          </cell>
          <cell r="D567" t="str">
            <v>Mtr</v>
          </cell>
          <cell r="E567" t="str">
            <v>Int</v>
          </cell>
          <cell r="F567" t="str">
            <v>Y</v>
          </cell>
          <cell r="G567">
            <v>557</v>
          </cell>
          <cell r="H567">
            <v>150</v>
          </cell>
          <cell r="I567">
            <v>392</v>
          </cell>
          <cell r="J567">
            <v>0</v>
          </cell>
          <cell r="K567">
            <v>15</v>
          </cell>
          <cell r="L567">
            <v>0</v>
          </cell>
          <cell r="M567">
            <v>352.50698035641784</v>
          </cell>
          <cell r="N567" t="str">
            <v>Bne-Dud</v>
          </cell>
          <cell r="O567" t="str">
            <v>Tasman</v>
          </cell>
          <cell r="P567">
            <v>0</v>
          </cell>
          <cell r="Q567">
            <v>1</v>
          </cell>
          <cell r="R567" t="str">
            <v>Bne-Dud</v>
          </cell>
          <cell r="T567">
            <v>392</v>
          </cell>
          <cell r="V567" t="e">
            <v>#N/A</v>
          </cell>
          <cell r="W567">
            <v>392</v>
          </cell>
        </row>
        <row r="568">
          <cell r="A568" t="str">
            <v>ybBNnzHN</v>
          </cell>
          <cell r="B568" t="str">
            <v>ybBN</v>
          </cell>
          <cell r="C568" t="str">
            <v>nzHN</v>
          </cell>
          <cell r="D568" t="str">
            <v>Mtr</v>
          </cell>
          <cell r="E568" t="str">
            <v>Int</v>
          </cell>
          <cell r="F568" t="str">
            <v>Y</v>
          </cell>
          <cell r="G568">
            <v>702</v>
          </cell>
          <cell r="H568">
            <v>150</v>
          </cell>
          <cell r="I568">
            <v>537</v>
          </cell>
          <cell r="J568">
            <v>0</v>
          </cell>
          <cell r="K568">
            <v>15</v>
          </cell>
          <cell r="L568">
            <v>0</v>
          </cell>
          <cell r="M568">
            <v>367.57582238226712</v>
          </cell>
          <cell r="N568" t="str">
            <v>Bne-Hlz</v>
          </cell>
          <cell r="O568" t="str">
            <v>Tasman</v>
          </cell>
          <cell r="P568">
            <v>0</v>
          </cell>
          <cell r="Q568">
            <v>1</v>
          </cell>
          <cell r="R568" t="str">
            <v>Bne-Hlz</v>
          </cell>
          <cell r="T568">
            <v>502</v>
          </cell>
          <cell r="V568">
            <v>537</v>
          </cell>
          <cell r="W568">
            <v>537</v>
          </cell>
        </row>
        <row r="569">
          <cell r="A569" t="str">
            <v>ybBNnzPM</v>
          </cell>
          <cell r="B569" t="str">
            <v>ybBN</v>
          </cell>
          <cell r="C569" t="str">
            <v>nzPM</v>
          </cell>
          <cell r="D569" t="str">
            <v>Mtr</v>
          </cell>
          <cell r="E569" t="str">
            <v>Int</v>
          </cell>
          <cell r="F569" t="str">
            <v>Y</v>
          </cell>
          <cell r="G569">
            <v>695</v>
          </cell>
          <cell r="H569">
            <v>150</v>
          </cell>
          <cell r="I569">
            <v>530</v>
          </cell>
          <cell r="J569">
            <v>0</v>
          </cell>
          <cell r="K569">
            <v>15</v>
          </cell>
          <cell r="L569">
            <v>0</v>
          </cell>
          <cell r="M569">
            <v>366.84836104308818</v>
          </cell>
          <cell r="N569" t="str">
            <v>Bne-Pmr</v>
          </cell>
          <cell r="O569" t="str">
            <v>Tasman</v>
          </cell>
          <cell r="P569">
            <v>0</v>
          </cell>
          <cell r="Q569">
            <v>1</v>
          </cell>
          <cell r="R569" t="str">
            <v>Bne-Pmr</v>
          </cell>
          <cell r="T569">
            <v>530</v>
          </cell>
          <cell r="V569" t="e">
            <v>#N/A</v>
          </cell>
          <cell r="W569">
            <v>530</v>
          </cell>
        </row>
        <row r="570">
          <cell r="A570" t="str">
            <v>ybBNnzQN</v>
          </cell>
          <cell r="B570" t="str">
            <v>ybBN</v>
          </cell>
          <cell r="C570" t="str">
            <v>nzQN</v>
          </cell>
          <cell r="D570" t="str">
            <v>Mtr</v>
          </cell>
          <cell r="E570" t="str">
            <v>Int</v>
          </cell>
          <cell r="F570" t="str">
            <v>Y</v>
          </cell>
          <cell r="G570">
            <v>454</v>
          </cell>
          <cell r="H570">
            <v>150</v>
          </cell>
          <cell r="I570">
            <v>289</v>
          </cell>
          <cell r="J570">
            <v>0</v>
          </cell>
          <cell r="K570">
            <v>15</v>
          </cell>
          <cell r="L570">
            <v>0</v>
          </cell>
          <cell r="M570">
            <v>341.80290636564223</v>
          </cell>
          <cell r="N570" t="str">
            <v>Bne-Zqn</v>
          </cell>
          <cell r="O570" t="str">
            <v>Tasman</v>
          </cell>
          <cell r="P570">
            <v>0</v>
          </cell>
          <cell r="Q570">
            <v>1</v>
          </cell>
          <cell r="R570" t="str">
            <v>Bne-Zqn</v>
          </cell>
          <cell r="T570">
            <v>289</v>
          </cell>
          <cell r="V570" t="e">
            <v>#N/A</v>
          </cell>
          <cell r="W570">
            <v>289</v>
          </cell>
        </row>
        <row r="571">
          <cell r="A571" t="str">
            <v>ybBNnzWN</v>
          </cell>
          <cell r="B571" t="str">
            <v>ybBN</v>
          </cell>
          <cell r="C571" t="str">
            <v>nzWN</v>
          </cell>
          <cell r="D571" t="str">
            <v>Mtr</v>
          </cell>
          <cell r="E571" t="str">
            <v>Int</v>
          </cell>
          <cell r="F571" t="str">
            <v>Y</v>
          </cell>
          <cell r="G571">
            <v>693</v>
          </cell>
          <cell r="H571">
            <v>150</v>
          </cell>
          <cell r="I571">
            <v>518</v>
          </cell>
          <cell r="J571">
            <v>0</v>
          </cell>
          <cell r="K571">
            <v>25</v>
          </cell>
          <cell r="L571">
            <v>0</v>
          </cell>
          <cell r="M571">
            <v>365.60128446163856</v>
          </cell>
          <cell r="N571" t="str">
            <v>Bne-Wlg</v>
          </cell>
          <cell r="O571" t="str">
            <v>Tasman</v>
          </cell>
          <cell r="P571">
            <v>0</v>
          </cell>
          <cell r="Q571">
            <v>1</v>
          </cell>
          <cell r="R571" t="str">
            <v>Bne-Wlg</v>
          </cell>
          <cell r="T571">
            <v>518</v>
          </cell>
          <cell r="V571" t="e">
            <v>#N/A</v>
          </cell>
          <cell r="W571">
            <v>518</v>
          </cell>
        </row>
        <row r="572">
          <cell r="A572" t="str">
            <v>ybBNysNF</v>
          </cell>
          <cell r="B572" t="str">
            <v>ybBN</v>
          </cell>
          <cell r="C572" t="str">
            <v>ysNF</v>
          </cell>
          <cell r="D572" t="str">
            <v>Oce</v>
          </cell>
          <cell r="E572" t="str">
            <v>Int</v>
          </cell>
          <cell r="F572" t="str">
            <v>Y</v>
          </cell>
          <cell r="G572">
            <v>107</v>
          </cell>
          <cell r="H572">
            <v>0</v>
          </cell>
          <cell r="I572">
            <v>107</v>
          </cell>
          <cell r="J572">
            <v>0</v>
          </cell>
          <cell r="K572">
            <v>0</v>
          </cell>
          <cell r="L572">
            <v>0</v>
          </cell>
          <cell r="M572">
            <v>11.119766184592191</v>
          </cell>
          <cell r="N572" t="str">
            <v>Bne-Nlk</v>
          </cell>
          <cell r="O572" t="str">
            <v>Pacific</v>
          </cell>
          <cell r="P572">
            <v>0</v>
          </cell>
          <cell r="Q572">
            <v>1</v>
          </cell>
          <cell r="R572" t="str">
            <v>Bne-Nlk</v>
          </cell>
          <cell r="T572">
            <v>107</v>
          </cell>
          <cell r="V572" t="e">
            <v>#N/A</v>
          </cell>
          <cell r="W572">
            <v>107</v>
          </cell>
        </row>
        <row r="573">
          <cell r="A573" t="str">
            <v>ybCGnzAA</v>
          </cell>
          <cell r="B573" t="str">
            <v>ybCG</v>
          </cell>
          <cell r="C573" t="str">
            <v>nzAA</v>
          </cell>
          <cell r="D573" t="str">
            <v>Oce</v>
          </cell>
          <cell r="E573" t="str">
            <v>Int</v>
          </cell>
          <cell r="F573" t="str">
            <v>Y</v>
          </cell>
          <cell r="G573">
            <v>652</v>
          </cell>
          <cell r="H573">
            <v>150</v>
          </cell>
          <cell r="I573">
            <v>477</v>
          </cell>
          <cell r="J573">
            <v>0</v>
          </cell>
          <cell r="K573">
            <v>25</v>
          </cell>
          <cell r="L573">
            <v>0</v>
          </cell>
          <cell r="M573">
            <v>361.34043947501914</v>
          </cell>
          <cell r="N573" t="str">
            <v>Ool-Akl</v>
          </cell>
          <cell r="O573" t="str">
            <v>Tasman</v>
          </cell>
          <cell r="P573">
            <v>0</v>
          </cell>
          <cell r="Q573">
            <v>1</v>
          </cell>
          <cell r="R573" t="str">
            <v>Akl-Ool</v>
          </cell>
          <cell r="S573" t="str">
            <v>Correct 4sep02</v>
          </cell>
          <cell r="T573">
            <v>450</v>
          </cell>
          <cell r="U573">
            <v>0</v>
          </cell>
          <cell r="V573">
            <v>477</v>
          </cell>
          <cell r="W573">
            <v>477</v>
          </cell>
        </row>
        <row r="574">
          <cell r="A574" t="str">
            <v>ybCGnzCH</v>
          </cell>
          <cell r="B574" t="str">
            <v>ybCG</v>
          </cell>
          <cell r="C574" t="str">
            <v>nzCH</v>
          </cell>
          <cell r="D574" t="str">
            <v>Mtr</v>
          </cell>
          <cell r="E574" t="str">
            <v>Int</v>
          </cell>
          <cell r="F574" t="str">
            <v>Y</v>
          </cell>
          <cell r="G574">
            <v>624</v>
          </cell>
          <cell r="H574">
            <v>150</v>
          </cell>
          <cell r="I574">
            <v>449</v>
          </cell>
          <cell r="J574">
            <v>0</v>
          </cell>
          <cell r="K574">
            <v>25</v>
          </cell>
          <cell r="L574">
            <v>0</v>
          </cell>
          <cell r="M574">
            <v>358.43059411830342</v>
          </cell>
          <cell r="N574" t="str">
            <v>Ool-Chc</v>
          </cell>
          <cell r="O574" t="str">
            <v>Tasman</v>
          </cell>
          <cell r="P574">
            <v>0</v>
          </cell>
          <cell r="Q574">
            <v>1</v>
          </cell>
          <cell r="R574" t="str">
            <v>Chc-Ool</v>
          </cell>
          <cell r="S574" t="str">
            <v>SameAs Bne 17Jan08</v>
          </cell>
          <cell r="T574">
            <v>446</v>
          </cell>
          <cell r="U574">
            <v>0</v>
          </cell>
          <cell r="V574">
            <v>449</v>
          </cell>
          <cell r="W574">
            <v>449</v>
          </cell>
        </row>
        <row r="575">
          <cell r="A575" t="str">
            <v>ybCGnzDN</v>
          </cell>
          <cell r="B575" t="str">
            <v>ybCG</v>
          </cell>
          <cell r="C575" t="str">
            <v>nzDN</v>
          </cell>
          <cell r="D575" t="str">
            <v>Mtr</v>
          </cell>
          <cell r="E575" t="str">
            <v>Int</v>
          </cell>
          <cell r="F575" t="str">
            <v>Y</v>
          </cell>
          <cell r="G575">
            <v>534</v>
          </cell>
          <cell r="H575">
            <v>150</v>
          </cell>
          <cell r="I575">
            <v>369</v>
          </cell>
          <cell r="J575">
            <v>0</v>
          </cell>
          <cell r="K575">
            <v>15</v>
          </cell>
          <cell r="L575">
            <v>0</v>
          </cell>
          <cell r="M575">
            <v>350.1167502419728</v>
          </cell>
          <cell r="N575" t="str">
            <v>Ool-Dud</v>
          </cell>
          <cell r="O575" t="str">
            <v>Tasman</v>
          </cell>
          <cell r="P575">
            <v>0</v>
          </cell>
          <cell r="Q575">
            <v>1</v>
          </cell>
          <cell r="R575" t="str">
            <v>Dud-Ool</v>
          </cell>
          <cell r="S575" t="str">
            <v>Correct 4sep02</v>
          </cell>
          <cell r="T575">
            <v>369</v>
          </cell>
          <cell r="U575">
            <v>0</v>
          </cell>
          <cell r="V575" t="e">
            <v>#N/A</v>
          </cell>
          <cell r="W575">
            <v>369</v>
          </cell>
        </row>
        <row r="576">
          <cell r="A576" t="str">
            <v>ybCGnzQN</v>
          </cell>
          <cell r="B576" t="str">
            <v>ybCG</v>
          </cell>
          <cell r="C576" t="str">
            <v>nzQN</v>
          </cell>
          <cell r="D576" t="str">
            <v>Mtr</v>
          </cell>
          <cell r="E576" t="str">
            <v>Int</v>
          </cell>
          <cell r="F576" t="str">
            <v>Y</v>
          </cell>
          <cell r="G576">
            <v>480</v>
          </cell>
          <cell r="H576">
            <v>150</v>
          </cell>
          <cell r="I576">
            <v>315</v>
          </cell>
          <cell r="J576">
            <v>0</v>
          </cell>
          <cell r="K576">
            <v>15</v>
          </cell>
          <cell r="L576">
            <v>0</v>
          </cell>
          <cell r="M576">
            <v>344.50490562544968</v>
          </cell>
          <cell r="N576" t="str">
            <v>Ool-Zqn</v>
          </cell>
          <cell r="O576" t="str">
            <v>Tasman</v>
          </cell>
          <cell r="P576">
            <v>0</v>
          </cell>
          <cell r="Q576">
            <v>1</v>
          </cell>
          <cell r="R576" t="str">
            <v>Ool-Zqn</v>
          </cell>
          <cell r="S576" t="str">
            <v>Est 8mar11</v>
          </cell>
          <cell r="T576">
            <v>315</v>
          </cell>
          <cell r="U576">
            <v>0</v>
          </cell>
          <cell r="V576" t="e">
            <v>#N/A</v>
          </cell>
          <cell r="W576">
            <v>315</v>
          </cell>
        </row>
        <row r="577">
          <cell r="A577" t="str">
            <v>nzQNybCG</v>
          </cell>
          <cell r="B577" t="str">
            <v>nzQN</v>
          </cell>
          <cell r="C577" t="str">
            <v>ybCG</v>
          </cell>
          <cell r="D577" t="str">
            <v>Mtr</v>
          </cell>
          <cell r="E577" t="str">
            <v>Int</v>
          </cell>
          <cell r="F577" t="str">
            <v>Y</v>
          </cell>
          <cell r="G577">
            <v>480</v>
          </cell>
          <cell r="H577">
            <v>150</v>
          </cell>
          <cell r="I577">
            <v>315</v>
          </cell>
          <cell r="J577">
            <v>0</v>
          </cell>
          <cell r="K577">
            <v>15</v>
          </cell>
          <cell r="L577">
            <v>0</v>
          </cell>
          <cell r="M577">
            <v>344.50490562544968</v>
          </cell>
          <cell r="N577" t="str">
            <v>Zqn-Ool</v>
          </cell>
          <cell r="O577" t="str">
            <v>Tasman</v>
          </cell>
          <cell r="P577">
            <v>0</v>
          </cell>
          <cell r="Q577">
            <v>1</v>
          </cell>
          <cell r="R577" t="str">
            <v>Ool-Zqn</v>
          </cell>
          <cell r="S577" t="str">
            <v>Est 8mar11</v>
          </cell>
          <cell r="T577">
            <v>315</v>
          </cell>
          <cell r="U577">
            <v>0</v>
          </cell>
          <cell r="V577" t="e">
            <v>#N/A</v>
          </cell>
          <cell r="W577">
            <v>315</v>
          </cell>
        </row>
        <row r="578">
          <cell r="A578" t="str">
            <v>ybCGnzHN</v>
          </cell>
          <cell r="B578" t="str">
            <v>ybCG</v>
          </cell>
          <cell r="C578" t="str">
            <v>nzHN</v>
          </cell>
          <cell r="D578" t="str">
            <v>Mtr</v>
          </cell>
          <cell r="E578" t="str">
            <v>Int</v>
          </cell>
          <cell r="F578" t="str">
            <v>Y</v>
          </cell>
          <cell r="G578">
            <v>699</v>
          </cell>
          <cell r="H578">
            <v>150</v>
          </cell>
          <cell r="I578">
            <v>534</v>
          </cell>
          <cell r="J578">
            <v>0</v>
          </cell>
          <cell r="K578">
            <v>15</v>
          </cell>
          <cell r="L578">
            <v>0</v>
          </cell>
          <cell r="M578">
            <v>367.26405323690472</v>
          </cell>
          <cell r="N578" t="str">
            <v>Ool-Hlz</v>
          </cell>
          <cell r="O578" t="str">
            <v>Tasman</v>
          </cell>
          <cell r="P578">
            <v>0</v>
          </cell>
          <cell r="Q578">
            <v>1</v>
          </cell>
          <cell r="R578" t="str">
            <v>Hlz-Ool</v>
          </cell>
          <cell r="T578">
            <v>502</v>
          </cell>
          <cell r="V578">
            <v>534</v>
          </cell>
          <cell r="W578">
            <v>534</v>
          </cell>
        </row>
        <row r="579">
          <cell r="A579" t="str">
            <v>ybCGnzPM</v>
          </cell>
          <cell r="B579" t="str">
            <v>ybCG</v>
          </cell>
          <cell r="C579" t="str">
            <v>nzPM</v>
          </cell>
          <cell r="D579" t="str">
            <v>Mtr</v>
          </cell>
          <cell r="E579" t="str">
            <v>Int</v>
          </cell>
          <cell r="F579" t="str">
            <v>Y</v>
          </cell>
          <cell r="G579">
            <v>749</v>
          </cell>
          <cell r="H579">
            <v>150</v>
          </cell>
          <cell r="I579">
            <v>584</v>
          </cell>
          <cell r="J579">
            <v>0</v>
          </cell>
          <cell r="K579">
            <v>15</v>
          </cell>
          <cell r="L579">
            <v>0</v>
          </cell>
          <cell r="M579">
            <v>372.46020565961135</v>
          </cell>
          <cell r="N579" t="str">
            <v>Ool-Pmr</v>
          </cell>
          <cell r="O579" t="str">
            <v>Tasman</v>
          </cell>
          <cell r="P579">
            <v>0</v>
          </cell>
          <cell r="Q579">
            <v>1</v>
          </cell>
          <cell r="R579" t="str">
            <v>Ool-Pmr</v>
          </cell>
          <cell r="T579">
            <v>584</v>
          </cell>
          <cell r="V579" t="e">
            <v>#N/A</v>
          </cell>
          <cell r="W579">
            <v>584</v>
          </cell>
        </row>
        <row r="580">
          <cell r="A580" t="str">
            <v>ybCGnzWN</v>
          </cell>
          <cell r="B580" t="str">
            <v>ybCG</v>
          </cell>
          <cell r="C580" t="str">
            <v>nzWN</v>
          </cell>
          <cell r="D580" t="str">
            <v>Mtr</v>
          </cell>
          <cell r="E580" t="str">
            <v>Int</v>
          </cell>
          <cell r="F580" t="str">
            <v>Y</v>
          </cell>
          <cell r="G580">
            <v>697</v>
          </cell>
          <cell r="H580">
            <v>150</v>
          </cell>
          <cell r="I580">
            <v>522</v>
          </cell>
          <cell r="J580">
            <v>0</v>
          </cell>
          <cell r="K580">
            <v>25</v>
          </cell>
          <cell r="L580">
            <v>0</v>
          </cell>
          <cell r="M580">
            <v>366.01697665545515</v>
          </cell>
          <cell r="N580" t="str">
            <v>Ool-Wlg</v>
          </cell>
          <cell r="O580" t="str">
            <v>Tasman</v>
          </cell>
          <cell r="P580">
            <v>0</v>
          </cell>
          <cell r="Q580">
            <v>1</v>
          </cell>
          <cell r="R580" t="str">
            <v>Ool-Wlg</v>
          </cell>
          <cell r="S580" t="str">
            <v>SameAs Bne 17Jan08</v>
          </cell>
          <cell r="T580">
            <v>518</v>
          </cell>
          <cell r="V580">
            <v>522</v>
          </cell>
          <cell r="W580">
            <v>522</v>
          </cell>
        </row>
        <row r="581">
          <cell r="A581" t="str">
            <v>ybCSnzAA</v>
          </cell>
          <cell r="B581" t="str">
            <v>ybCS</v>
          </cell>
          <cell r="C581" t="str">
            <v>nzAA</v>
          </cell>
          <cell r="D581" t="str">
            <v>Oce</v>
          </cell>
          <cell r="E581" t="str">
            <v>Int</v>
          </cell>
          <cell r="F581" t="str">
            <v>Y</v>
          </cell>
          <cell r="G581">
            <v>708</v>
          </cell>
          <cell r="H581">
            <v>150</v>
          </cell>
          <cell r="I581">
            <v>533</v>
          </cell>
          <cell r="J581">
            <v>0</v>
          </cell>
          <cell r="K581">
            <v>25</v>
          </cell>
          <cell r="L581">
            <v>0</v>
          </cell>
          <cell r="M581">
            <v>367.16013018845052</v>
          </cell>
          <cell r="N581" t="str">
            <v>Cns-Akl</v>
          </cell>
          <cell r="O581" t="str">
            <v>Tasman</v>
          </cell>
          <cell r="P581">
            <v>0</v>
          </cell>
          <cell r="Q581">
            <v>1</v>
          </cell>
          <cell r="R581" t="str">
            <v>Akl-Cns</v>
          </cell>
          <cell r="T581">
            <v>501</v>
          </cell>
          <cell r="V581">
            <v>533</v>
          </cell>
          <cell r="W581">
            <v>533</v>
          </cell>
        </row>
        <row r="582">
          <cell r="A582" t="str">
            <v>ybCSnzCH</v>
          </cell>
          <cell r="B582" t="str">
            <v>ybCS</v>
          </cell>
          <cell r="C582" t="str">
            <v>nzCH</v>
          </cell>
          <cell r="D582" t="str">
            <v>Mtr</v>
          </cell>
          <cell r="E582" t="str">
            <v>Int</v>
          </cell>
          <cell r="F582" t="str">
            <v>Y</v>
          </cell>
          <cell r="G582">
            <v>621</v>
          </cell>
          <cell r="H582">
            <v>150</v>
          </cell>
          <cell r="I582">
            <v>446</v>
          </cell>
          <cell r="J582">
            <v>0</v>
          </cell>
          <cell r="K582">
            <v>25</v>
          </cell>
          <cell r="L582">
            <v>0</v>
          </cell>
          <cell r="M582">
            <v>358.11882497294101</v>
          </cell>
          <cell r="N582" t="str">
            <v>Cns-Chc</v>
          </cell>
          <cell r="O582" t="str">
            <v>Tasman</v>
          </cell>
          <cell r="P582">
            <v>0</v>
          </cell>
          <cell r="Q582">
            <v>1</v>
          </cell>
          <cell r="R582" t="str">
            <v>Chc-Cns</v>
          </cell>
          <cell r="T582">
            <v>446</v>
          </cell>
          <cell r="V582" t="e">
            <v>#N/A</v>
          </cell>
          <cell r="W582">
            <v>446</v>
          </cell>
        </row>
        <row r="583">
          <cell r="A583" t="str">
            <v>ybCSnzOH</v>
          </cell>
          <cell r="B583" t="str">
            <v>ybCS</v>
          </cell>
          <cell r="C583" t="str">
            <v>nzOH</v>
          </cell>
          <cell r="D583" t="str">
            <v>Mil</v>
          </cell>
          <cell r="E583" t="str">
            <v>Int</v>
          </cell>
          <cell r="G583">
            <v>675</v>
          </cell>
          <cell r="H583">
            <v>150</v>
          </cell>
          <cell r="I583">
            <v>500</v>
          </cell>
          <cell r="J583">
            <v>0</v>
          </cell>
          <cell r="K583">
            <v>25</v>
          </cell>
          <cell r="L583">
            <v>0</v>
          </cell>
          <cell r="M583">
            <v>363.73066958946418</v>
          </cell>
          <cell r="N583" t="str">
            <v>Cns-Oha</v>
          </cell>
          <cell r="O583" t="str">
            <v>Tasman</v>
          </cell>
          <cell r="P583">
            <v>0</v>
          </cell>
          <cell r="Q583">
            <v>1</v>
          </cell>
          <cell r="R583" t="str">
            <v>Cns-Oha</v>
          </cell>
          <cell r="S583" t="str">
            <v>est 10aug07</v>
          </cell>
          <cell r="T583">
            <v>500</v>
          </cell>
          <cell r="V583" t="e">
            <v>#N/A</v>
          </cell>
          <cell r="W583">
            <v>500</v>
          </cell>
        </row>
        <row r="584">
          <cell r="A584" t="str">
            <v>ymHBnzCH</v>
          </cell>
          <cell r="B584" t="str">
            <v>ymHB</v>
          </cell>
          <cell r="C584" t="str">
            <v>nzCH</v>
          </cell>
          <cell r="D584" t="str">
            <v>Mtr</v>
          </cell>
          <cell r="E584" t="str">
            <v>Int</v>
          </cell>
          <cell r="F584" t="str">
            <v>Y</v>
          </cell>
          <cell r="G584">
            <v>413</v>
          </cell>
          <cell r="H584">
            <v>150</v>
          </cell>
          <cell r="I584">
            <v>238</v>
          </cell>
          <cell r="J584">
            <v>0</v>
          </cell>
          <cell r="K584">
            <v>25</v>
          </cell>
          <cell r="L584">
            <v>0</v>
          </cell>
          <cell r="M584">
            <v>336.50283089448146</v>
          </cell>
          <cell r="N584" t="str">
            <v>Hba-Chc</v>
          </cell>
          <cell r="O584" t="str">
            <v>Tasman</v>
          </cell>
          <cell r="P584">
            <v>0</v>
          </cell>
          <cell r="Q584">
            <v>1</v>
          </cell>
          <cell r="R584" t="str">
            <v>Chc-Hba</v>
          </cell>
          <cell r="T584">
            <v>238</v>
          </cell>
          <cell r="V584" t="e">
            <v>#N/A</v>
          </cell>
          <cell r="W584">
            <v>238</v>
          </cell>
        </row>
        <row r="585">
          <cell r="A585" t="str">
            <v>ymMLklAX</v>
          </cell>
          <cell r="B585" t="str">
            <v>ymML</v>
          </cell>
          <cell r="C585" t="str">
            <v>klAX</v>
          </cell>
          <cell r="D585" t="str">
            <v>Oce</v>
          </cell>
          <cell r="E585" t="str">
            <v>Int</v>
          </cell>
          <cell r="F585" t="str">
            <v>Y</v>
          </cell>
          <cell r="G585">
            <v>1465</v>
          </cell>
          <cell r="H585">
            <v>0</v>
          </cell>
          <cell r="I585">
            <v>220</v>
          </cell>
          <cell r="J585">
            <v>0</v>
          </cell>
          <cell r="K585">
            <v>0</v>
          </cell>
          <cell r="L585">
            <v>0</v>
          </cell>
          <cell r="M585">
            <v>152.2472659853043</v>
          </cell>
          <cell r="N585" t="str">
            <v>Mel-Lax</v>
          </cell>
          <cell r="O585" t="str">
            <v>America</v>
          </cell>
          <cell r="P585">
            <v>1245</v>
          </cell>
          <cell r="Q585">
            <v>0.75</v>
          </cell>
          <cell r="R585" t="str">
            <v>Lax-Mel</v>
          </cell>
          <cell r="S585" t="str">
            <v>Add Tonga 13may03</v>
          </cell>
          <cell r="T585">
            <v>699</v>
          </cell>
          <cell r="U585">
            <v>1303</v>
          </cell>
          <cell r="V585">
            <v>1465</v>
          </cell>
          <cell r="W585">
            <v>1465</v>
          </cell>
        </row>
        <row r="586">
          <cell r="A586" t="str">
            <v>ymMlnfFN</v>
          </cell>
          <cell r="B586" t="str">
            <v>ymMl</v>
          </cell>
          <cell r="C586" t="str">
            <v>nfFN</v>
          </cell>
          <cell r="D586" t="str">
            <v>Oce</v>
          </cell>
          <cell r="E586" t="str">
            <v>Int</v>
          </cell>
          <cell r="F586" t="str">
            <v>Y</v>
          </cell>
          <cell r="G586">
            <v>566</v>
          </cell>
          <cell r="H586">
            <v>0</v>
          </cell>
          <cell r="I586">
            <v>566</v>
          </cell>
          <cell r="J586">
            <v>0</v>
          </cell>
          <cell r="K586">
            <v>0</v>
          </cell>
          <cell r="L586">
            <v>0</v>
          </cell>
          <cell r="M586">
            <v>58.820445425039061</v>
          </cell>
          <cell r="N586" t="str">
            <v>Mel-Nan</v>
          </cell>
          <cell r="O586" t="str">
            <v>Pacific</v>
          </cell>
          <cell r="P586">
            <v>0</v>
          </cell>
          <cell r="Q586">
            <v>0.15</v>
          </cell>
          <cell r="R586" t="str">
            <v>Mel-Nan</v>
          </cell>
          <cell r="S586" t="str">
            <v>revise 25sep08</v>
          </cell>
          <cell r="T586">
            <v>566</v>
          </cell>
          <cell r="U586">
            <v>0</v>
          </cell>
          <cell r="V586" t="e">
            <v>#N/A</v>
          </cell>
          <cell r="W586">
            <v>566</v>
          </cell>
        </row>
        <row r="587">
          <cell r="A587" t="str">
            <v>ymMLnsTU</v>
          </cell>
          <cell r="B587" t="str">
            <v>ymML</v>
          </cell>
          <cell r="C587" t="str">
            <v>nsTU</v>
          </cell>
          <cell r="D587" t="str">
            <v>Oce</v>
          </cell>
          <cell r="E587" t="str">
            <v>Int</v>
          </cell>
          <cell r="F587" t="str">
            <v>Y</v>
          </cell>
          <cell r="G587">
            <v>1226</v>
          </cell>
          <cell r="H587">
            <v>0</v>
          </cell>
          <cell r="I587">
            <v>699</v>
          </cell>
          <cell r="J587">
            <v>0</v>
          </cell>
          <cell r="K587">
            <v>0</v>
          </cell>
          <cell r="L587">
            <v>0</v>
          </cell>
          <cell r="M587">
            <v>127.40965740476659</v>
          </cell>
          <cell r="N587" t="str">
            <v>Mel-Ppg</v>
          </cell>
          <cell r="O587" t="str">
            <v>Pacific</v>
          </cell>
          <cell r="P587">
            <v>527</v>
          </cell>
          <cell r="Q587">
            <v>1</v>
          </cell>
          <cell r="R587" t="str">
            <v>Mel-Ppg</v>
          </cell>
          <cell r="S587" t="str">
            <v>Update TS 21may03</v>
          </cell>
          <cell r="T587">
            <v>699</v>
          </cell>
          <cell r="U587">
            <v>527</v>
          </cell>
          <cell r="V587" t="e">
            <v>#N/A</v>
          </cell>
          <cell r="W587">
            <v>1226</v>
          </cell>
        </row>
        <row r="588">
          <cell r="A588" t="str">
            <v>ymMLnzAA</v>
          </cell>
          <cell r="B588" t="str">
            <v>ymML</v>
          </cell>
          <cell r="C588" t="str">
            <v>nzAA</v>
          </cell>
          <cell r="D588" t="str">
            <v>Oce</v>
          </cell>
          <cell r="E588" t="str">
            <v>Int</v>
          </cell>
          <cell r="F588" t="str">
            <v>Y</v>
          </cell>
          <cell r="G588">
            <v>563</v>
          </cell>
          <cell r="H588">
            <v>150</v>
          </cell>
          <cell r="I588">
            <v>388</v>
          </cell>
          <cell r="J588">
            <v>0</v>
          </cell>
          <cell r="K588">
            <v>25</v>
          </cell>
          <cell r="L588">
            <v>0</v>
          </cell>
          <cell r="M588">
            <v>352.09128816260136</v>
          </cell>
          <cell r="N588" t="str">
            <v>Mel-Akl</v>
          </cell>
          <cell r="O588" t="str">
            <v>Tasman</v>
          </cell>
          <cell r="P588">
            <v>0</v>
          </cell>
          <cell r="Q588">
            <v>1</v>
          </cell>
          <cell r="R588" t="str">
            <v>Akl-Mel</v>
          </cell>
          <cell r="T588">
            <v>388</v>
          </cell>
          <cell r="V588" t="e">
            <v>#N/A</v>
          </cell>
          <cell r="W588">
            <v>388</v>
          </cell>
        </row>
        <row r="589">
          <cell r="A589" t="str">
            <v>ymMLnzCH</v>
          </cell>
          <cell r="B589" t="str">
            <v>ymML</v>
          </cell>
          <cell r="C589" t="str">
            <v>nzCH</v>
          </cell>
          <cell r="D589" t="str">
            <v>Mtr</v>
          </cell>
          <cell r="E589" t="str">
            <v>Int</v>
          </cell>
          <cell r="F589" t="str">
            <v>Y</v>
          </cell>
          <cell r="G589">
            <v>419</v>
          </cell>
          <cell r="H589">
            <v>150</v>
          </cell>
          <cell r="I589">
            <v>244</v>
          </cell>
          <cell r="J589">
            <v>0</v>
          </cell>
          <cell r="K589">
            <v>25</v>
          </cell>
          <cell r="L589">
            <v>0</v>
          </cell>
          <cell r="M589">
            <v>337.12636918520627</v>
          </cell>
          <cell r="N589" t="str">
            <v>Mel-Chc</v>
          </cell>
          <cell r="O589" t="str">
            <v>Tasman</v>
          </cell>
          <cell r="P589">
            <v>0</v>
          </cell>
          <cell r="Q589">
            <v>1</v>
          </cell>
          <cell r="R589" t="str">
            <v>Chc-Mel</v>
          </cell>
          <cell r="T589">
            <v>244</v>
          </cell>
          <cell r="V589" t="e">
            <v>#N/A</v>
          </cell>
          <cell r="W589">
            <v>244</v>
          </cell>
        </row>
        <row r="590">
          <cell r="A590" t="str">
            <v>ymMLnzDN</v>
          </cell>
          <cell r="B590" t="str">
            <v>ymML</v>
          </cell>
          <cell r="C590" t="str">
            <v>nzDN</v>
          </cell>
          <cell r="D590" t="str">
            <v>Mtr</v>
          </cell>
          <cell r="E590" t="str">
            <v>Int</v>
          </cell>
          <cell r="F590" t="str">
            <v>Y</v>
          </cell>
          <cell r="G590">
            <v>304</v>
          </cell>
          <cell r="H590">
            <v>150</v>
          </cell>
          <cell r="I590">
            <v>139</v>
          </cell>
          <cell r="J590">
            <v>0</v>
          </cell>
          <cell r="K590">
            <v>15</v>
          </cell>
          <cell r="L590">
            <v>0</v>
          </cell>
          <cell r="M590">
            <v>326.21444909752233</v>
          </cell>
          <cell r="N590" t="str">
            <v>Mel-Dud</v>
          </cell>
          <cell r="O590" t="str">
            <v>Tasman</v>
          </cell>
          <cell r="P590">
            <v>0</v>
          </cell>
          <cell r="Q590">
            <v>1</v>
          </cell>
          <cell r="R590" t="str">
            <v>Dud-Mel</v>
          </cell>
          <cell r="S590" t="str">
            <v>Correct 4sep02</v>
          </cell>
          <cell r="T590">
            <v>139</v>
          </cell>
          <cell r="U590">
            <v>0</v>
          </cell>
          <cell r="V590" t="e">
            <v>#N/A</v>
          </cell>
          <cell r="W590">
            <v>139</v>
          </cell>
        </row>
        <row r="591">
          <cell r="A591" t="str">
            <v>ymMLnzHN</v>
          </cell>
          <cell r="B591" t="str">
            <v>ymML</v>
          </cell>
          <cell r="C591" t="str">
            <v>nzHN</v>
          </cell>
          <cell r="D591" t="str">
            <v>Mtr</v>
          </cell>
          <cell r="E591" t="str">
            <v>Int</v>
          </cell>
          <cell r="F591" t="str">
            <v>Y</v>
          </cell>
          <cell r="G591">
            <v>580</v>
          </cell>
          <cell r="H591">
            <v>150</v>
          </cell>
          <cell r="I591">
            <v>415</v>
          </cell>
          <cell r="J591">
            <v>0</v>
          </cell>
          <cell r="K591">
            <v>15</v>
          </cell>
          <cell r="L591">
            <v>0</v>
          </cell>
          <cell r="M591">
            <v>354.89721047086294</v>
          </cell>
          <cell r="N591" t="str">
            <v>Mel-Hlz</v>
          </cell>
          <cell r="O591" t="str">
            <v>Tasman</v>
          </cell>
          <cell r="P591">
            <v>0</v>
          </cell>
          <cell r="Q591">
            <v>1</v>
          </cell>
          <cell r="R591" t="str">
            <v>Hlz-Mel</v>
          </cell>
          <cell r="T591">
            <v>415</v>
          </cell>
          <cell r="V591" t="e">
            <v>#N/A</v>
          </cell>
          <cell r="W591">
            <v>415</v>
          </cell>
        </row>
        <row r="592">
          <cell r="A592" t="str">
            <v>ymMLnzPM</v>
          </cell>
          <cell r="B592" t="str">
            <v>ymML</v>
          </cell>
          <cell r="C592" t="str">
            <v>nzPM</v>
          </cell>
          <cell r="D592" t="str">
            <v>Mtr</v>
          </cell>
          <cell r="E592" t="str">
            <v>Int</v>
          </cell>
          <cell r="F592" t="str">
            <v>Y</v>
          </cell>
          <cell r="G592">
            <v>574</v>
          </cell>
          <cell r="H592">
            <v>150</v>
          </cell>
          <cell r="I592">
            <v>409</v>
          </cell>
          <cell r="J592">
            <v>0</v>
          </cell>
          <cell r="K592">
            <v>15</v>
          </cell>
          <cell r="L592">
            <v>0</v>
          </cell>
          <cell r="M592">
            <v>354.27367218013813</v>
          </cell>
          <cell r="N592" t="str">
            <v>Mel-Pmr</v>
          </cell>
          <cell r="O592" t="str">
            <v>Tasman</v>
          </cell>
          <cell r="P592">
            <v>0</v>
          </cell>
          <cell r="Q592">
            <v>1</v>
          </cell>
          <cell r="R592" t="str">
            <v>Mel-Pmr</v>
          </cell>
          <cell r="T592">
            <v>409</v>
          </cell>
          <cell r="V592" t="e">
            <v>#N/A</v>
          </cell>
          <cell r="W592">
            <v>409</v>
          </cell>
        </row>
        <row r="593">
          <cell r="A593" t="str">
            <v>ymMLnzQN</v>
          </cell>
          <cell r="B593" t="str">
            <v>ymML</v>
          </cell>
          <cell r="C593" t="str">
            <v>nzQN</v>
          </cell>
          <cell r="D593" t="str">
            <v>Mtr</v>
          </cell>
          <cell r="E593" t="str">
            <v>Int</v>
          </cell>
          <cell r="F593" t="str">
            <v>Y</v>
          </cell>
          <cell r="G593">
            <v>258</v>
          </cell>
          <cell r="H593">
            <v>150</v>
          </cell>
          <cell r="I593">
            <v>93</v>
          </cell>
          <cell r="J593">
            <v>0</v>
          </cell>
          <cell r="K593">
            <v>15</v>
          </cell>
          <cell r="L593">
            <v>0</v>
          </cell>
          <cell r="M593">
            <v>321.43398886863224</v>
          </cell>
          <cell r="N593" t="str">
            <v>Mel-Zqn</v>
          </cell>
          <cell r="O593" t="str">
            <v>Tasman</v>
          </cell>
          <cell r="P593">
            <v>0</v>
          </cell>
          <cell r="Q593">
            <v>1</v>
          </cell>
          <cell r="R593" t="str">
            <v>Mel-Zqn</v>
          </cell>
          <cell r="T593">
            <v>93</v>
          </cell>
          <cell r="V593" t="e">
            <v>#N/A</v>
          </cell>
          <cell r="W593">
            <v>93</v>
          </cell>
        </row>
        <row r="594">
          <cell r="A594" t="str">
            <v>ymMLnzWN</v>
          </cell>
          <cell r="B594" t="str">
            <v>ymML</v>
          </cell>
          <cell r="C594" t="str">
            <v>nzWN</v>
          </cell>
          <cell r="D594" t="str">
            <v>Mtr</v>
          </cell>
          <cell r="E594" t="str">
            <v>Int</v>
          </cell>
          <cell r="F594" t="str">
            <v>Y</v>
          </cell>
          <cell r="G594">
            <v>537</v>
          </cell>
          <cell r="H594">
            <v>150</v>
          </cell>
          <cell r="I594">
            <v>362</v>
          </cell>
          <cell r="J594">
            <v>0</v>
          </cell>
          <cell r="K594">
            <v>25</v>
          </cell>
          <cell r="L594">
            <v>0</v>
          </cell>
          <cell r="M594">
            <v>349.38928890279391</v>
          </cell>
          <cell r="N594" t="str">
            <v>Mel-Wlg</v>
          </cell>
          <cell r="O594" t="str">
            <v>Tasman</v>
          </cell>
          <cell r="P594">
            <v>0</v>
          </cell>
          <cell r="Q594">
            <v>1</v>
          </cell>
          <cell r="R594" t="str">
            <v>Mel-Wlg</v>
          </cell>
          <cell r="S594" t="str">
            <v>Qantas rte outside FIR?</v>
          </cell>
          <cell r="T594">
            <v>362</v>
          </cell>
          <cell r="V594" t="e">
            <v>#N/A</v>
          </cell>
          <cell r="W594">
            <v>362</v>
          </cell>
        </row>
        <row r="595">
          <cell r="A595" t="str">
            <v>ymMLphNL</v>
          </cell>
          <cell r="B595" t="str">
            <v>ymML</v>
          </cell>
          <cell r="C595" t="str">
            <v>phNL</v>
          </cell>
          <cell r="D595" t="str">
            <v>Oce</v>
          </cell>
          <cell r="E595" t="str">
            <v>Int</v>
          </cell>
          <cell r="F595" t="str">
            <v>Y</v>
          </cell>
          <cell r="G595">
            <v>395</v>
          </cell>
          <cell r="H595">
            <v>0</v>
          </cell>
          <cell r="I595">
            <v>0</v>
          </cell>
          <cell r="J595">
            <v>0</v>
          </cell>
          <cell r="K595">
            <v>0</v>
          </cell>
          <cell r="L595">
            <v>0</v>
          </cell>
          <cell r="M595">
            <v>41.049604139382389</v>
          </cell>
          <cell r="N595" t="str">
            <v>Mel-Hnl</v>
          </cell>
          <cell r="O595" t="str">
            <v>America</v>
          </cell>
          <cell r="P595">
            <v>395</v>
          </cell>
          <cell r="Q595">
            <v>1</v>
          </cell>
          <cell r="R595" t="str">
            <v>Hnl-Mel</v>
          </cell>
          <cell r="S595" t="str">
            <v>Update TS 21may03</v>
          </cell>
          <cell r="T595">
            <v>0</v>
          </cell>
          <cell r="U595">
            <v>395</v>
          </cell>
          <cell r="V595" t="e">
            <v>#N/A</v>
          </cell>
          <cell r="W595">
            <v>395</v>
          </cell>
        </row>
        <row r="596">
          <cell r="A596" t="str">
            <v>ymMLybBN</v>
          </cell>
          <cell r="B596" t="str">
            <v>ymML</v>
          </cell>
          <cell r="C596" t="str">
            <v>ybBN</v>
          </cell>
          <cell r="D596" t="str">
            <v>Oce</v>
          </cell>
          <cell r="E596" t="str">
            <v>Int</v>
          </cell>
          <cell r="F596" t="str">
            <v>Y</v>
          </cell>
          <cell r="G596">
            <v>1</v>
          </cell>
          <cell r="H596">
            <v>0</v>
          </cell>
          <cell r="I596">
            <v>1</v>
          </cell>
          <cell r="J596">
            <v>0</v>
          </cell>
          <cell r="K596">
            <v>0</v>
          </cell>
          <cell r="L596">
            <v>0</v>
          </cell>
          <cell r="M596">
            <v>0.10392304845413262</v>
          </cell>
          <cell r="N596" t="str">
            <v>Mel-Bne</v>
          </cell>
          <cell r="O596" t="str">
            <v>Tasman</v>
          </cell>
          <cell r="P596">
            <v>0</v>
          </cell>
          <cell r="Q596">
            <v>1</v>
          </cell>
          <cell r="R596" t="str">
            <v>Bne-Mel</v>
          </cell>
          <cell r="S596" t="str">
            <v>Qantas rte outside FIR?</v>
          </cell>
          <cell r="T596">
            <v>1</v>
          </cell>
          <cell r="V596" t="e">
            <v>#N/A</v>
          </cell>
          <cell r="W596">
            <v>1</v>
          </cell>
        </row>
        <row r="597">
          <cell r="A597" t="str">
            <v>ymMLysSY</v>
          </cell>
          <cell r="B597" t="str">
            <v>ymML</v>
          </cell>
          <cell r="C597" t="str">
            <v>ysSY</v>
          </cell>
          <cell r="D597" t="str">
            <v>Oce</v>
          </cell>
          <cell r="E597" t="str">
            <v>Int</v>
          </cell>
          <cell r="F597" t="str">
            <v>Y</v>
          </cell>
          <cell r="G597">
            <v>1</v>
          </cell>
          <cell r="H597">
            <v>0</v>
          </cell>
          <cell r="I597">
            <v>1</v>
          </cell>
          <cell r="J597">
            <v>0</v>
          </cell>
          <cell r="K597">
            <v>0</v>
          </cell>
          <cell r="L597">
            <v>0</v>
          </cell>
          <cell r="M597">
            <v>0.10392304845413262</v>
          </cell>
          <cell r="N597" t="str">
            <v>Mel-Syd</v>
          </cell>
          <cell r="O597" t="str">
            <v>Tasman</v>
          </cell>
          <cell r="P597">
            <v>0</v>
          </cell>
          <cell r="Q597">
            <v>1</v>
          </cell>
          <cell r="R597" t="str">
            <v>Mel-Syd</v>
          </cell>
          <cell r="T597">
            <v>1</v>
          </cell>
          <cell r="V597" t="e">
            <v>#N/A</v>
          </cell>
          <cell r="W597">
            <v>1</v>
          </cell>
        </row>
        <row r="598">
          <cell r="A598" t="str">
            <v>ypADnzAA</v>
          </cell>
          <cell r="B598" t="str">
            <v>ypAD</v>
          </cell>
          <cell r="C598" t="str">
            <v>nzAA</v>
          </cell>
          <cell r="D598" t="str">
            <v>Oce</v>
          </cell>
          <cell r="E598" t="str">
            <v>Int</v>
          </cell>
          <cell r="F598" t="str">
            <v>Y</v>
          </cell>
          <cell r="G598">
            <v>563</v>
          </cell>
          <cell r="H598">
            <v>150</v>
          </cell>
          <cell r="I598">
            <v>388</v>
          </cell>
          <cell r="J598">
            <v>0</v>
          </cell>
          <cell r="K598">
            <v>25</v>
          </cell>
          <cell r="L598">
            <v>0</v>
          </cell>
          <cell r="M598">
            <v>352.09128816260136</v>
          </cell>
          <cell r="N598" t="str">
            <v>Adl-Akl</v>
          </cell>
          <cell r="O598" t="str">
            <v>Tasman</v>
          </cell>
          <cell r="P598">
            <v>0</v>
          </cell>
          <cell r="Q598">
            <v>1</v>
          </cell>
          <cell r="R598" t="str">
            <v>Adl-Akl</v>
          </cell>
          <cell r="S598" t="str">
            <v>Qantas rte outside FIR?</v>
          </cell>
          <cell r="T598">
            <v>388</v>
          </cell>
          <cell r="V598" t="e">
            <v>#N/A</v>
          </cell>
          <cell r="W598">
            <v>388</v>
          </cell>
        </row>
        <row r="599">
          <cell r="A599" t="str">
            <v>ypADysSY</v>
          </cell>
          <cell r="B599" t="str">
            <v>ypAD</v>
          </cell>
          <cell r="C599" t="str">
            <v>ysSY</v>
          </cell>
          <cell r="D599" t="str">
            <v>Oce</v>
          </cell>
          <cell r="E599" t="str">
            <v>Int</v>
          </cell>
          <cell r="F599" t="str">
            <v>Y</v>
          </cell>
          <cell r="G599">
            <v>1</v>
          </cell>
          <cell r="H599">
            <v>0</v>
          </cell>
          <cell r="I599">
            <v>1</v>
          </cell>
          <cell r="J599">
            <v>0</v>
          </cell>
          <cell r="K599">
            <v>0</v>
          </cell>
          <cell r="L599">
            <v>0</v>
          </cell>
          <cell r="M599">
            <v>0.10392304845413262</v>
          </cell>
          <cell r="N599" t="str">
            <v>Adl-Syd</v>
          </cell>
          <cell r="O599" t="str">
            <v>Tasman</v>
          </cell>
          <cell r="P599">
            <v>0</v>
          </cell>
          <cell r="Q599">
            <v>1</v>
          </cell>
          <cell r="R599" t="str">
            <v>Adl-Syd</v>
          </cell>
          <cell r="T599">
            <v>1</v>
          </cell>
          <cell r="V599" t="e">
            <v>#N/A</v>
          </cell>
          <cell r="W599">
            <v>1</v>
          </cell>
        </row>
        <row r="600">
          <cell r="A600" t="str">
            <v>ypDNnzOH</v>
          </cell>
          <cell r="B600" t="str">
            <v>ypDN</v>
          </cell>
          <cell r="C600" t="str">
            <v>nzOH</v>
          </cell>
          <cell r="D600" t="str">
            <v>Mil</v>
          </cell>
          <cell r="E600" t="str">
            <v>Int</v>
          </cell>
          <cell r="G600">
            <v>675</v>
          </cell>
          <cell r="H600">
            <v>150</v>
          </cell>
          <cell r="I600">
            <v>500</v>
          </cell>
          <cell r="J600">
            <v>0</v>
          </cell>
          <cell r="K600">
            <v>25</v>
          </cell>
          <cell r="L600">
            <v>0</v>
          </cell>
          <cell r="M600">
            <v>363.73066958946418</v>
          </cell>
          <cell r="N600" t="str">
            <v>Drw-Oha</v>
          </cell>
          <cell r="O600" t="str">
            <v>Tasman</v>
          </cell>
          <cell r="P600">
            <v>0</v>
          </cell>
          <cell r="Q600">
            <v>1</v>
          </cell>
          <cell r="R600" t="str">
            <v>Drw-Oha</v>
          </cell>
          <cell r="S600" t="str">
            <v>est 10aug07</v>
          </cell>
          <cell r="T600">
            <v>500</v>
          </cell>
          <cell r="V600" t="e">
            <v>#N/A</v>
          </cell>
          <cell r="W600">
            <v>500</v>
          </cell>
        </row>
        <row r="601">
          <cell r="A601" t="str">
            <v>ypPHnzAA</v>
          </cell>
          <cell r="B601" t="str">
            <v>ypPH</v>
          </cell>
          <cell r="C601" t="str">
            <v>nzAA</v>
          </cell>
          <cell r="D601" t="str">
            <v>Oce</v>
          </cell>
          <cell r="E601" t="str">
            <v>Int</v>
          </cell>
          <cell r="F601" t="str">
            <v>Y</v>
          </cell>
          <cell r="G601">
            <v>563</v>
          </cell>
          <cell r="H601">
            <v>150</v>
          </cell>
          <cell r="I601">
            <v>388</v>
          </cell>
          <cell r="J601">
            <v>0</v>
          </cell>
          <cell r="K601">
            <v>25</v>
          </cell>
          <cell r="L601">
            <v>0</v>
          </cell>
          <cell r="M601">
            <v>352.09128816260136</v>
          </cell>
          <cell r="N601" t="str">
            <v>Per-Akl</v>
          </cell>
          <cell r="O601" t="str">
            <v>Tasman</v>
          </cell>
          <cell r="P601">
            <v>0</v>
          </cell>
          <cell r="Q601">
            <v>1</v>
          </cell>
          <cell r="R601" t="str">
            <v>Akl-Per</v>
          </cell>
          <cell r="T601">
            <v>388</v>
          </cell>
          <cell r="V601" t="e">
            <v>#N/A</v>
          </cell>
          <cell r="W601">
            <v>388</v>
          </cell>
        </row>
        <row r="602">
          <cell r="A602" t="str">
            <v>ypPHnzCH</v>
          </cell>
          <cell r="B602" t="str">
            <v>ypPH</v>
          </cell>
          <cell r="C602" t="str">
            <v>nzCH</v>
          </cell>
          <cell r="D602" t="str">
            <v>Mtr</v>
          </cell>
          <cell r="E602" t="str">
            <v>Int</v>
          </cell>
          <cell r="F602" t="str">
            <v>Y</v>
          </cell>
          <cell r="G602">
            <v>419</v>
          </cell>
          <cell r="H602">
            <v>150</v>
          </cell>
          <cell r="I602">
            <v>244</v>
          </cell>
          <cell r="J602">
            <v>0</v>
          </cell>
          <cell r="K602">
            <v>25</v>
          </cell>
          <cell r="L602">
            <v>0</v>
          </cell>
          <cell r="M602">
            <v>337.12636918520627</v>
          </cell>
          <cell r="N602" t="str">
            <v>Per-Chc</v>
          </cell>
          <cell r="O602" t="str">
            <v>Tasman</v>
          </cell>
          <cell r="P602">
            <v>0</v>
          </cell>
          <cell r="Q602">
            <v>1</v>
          </cell>
          <cell r="R602" t="str">
            <v>Chc-Per</v>
          </cell>
          <cell r="T602">
            <v>244</v>
          </cell>
          <cell r="V602" t="e">
            <v>#N/A</v>
          </cell>
          <cell r="W602">
            <v>244</v>
          </cell>
        </row>
        <row r="603">
          <cell r="A603" t="str">
            <v>ysCHnzAA</v>
          </cell>
          <cell r="B603" t="str">
            <v>ysCH</v>
          </cell>
          <cell r="C603" t="str">
            <v>nzAA</v>
          </cell>
          <cell r="D603" t="str">
            <v>Oce</v>
          </cell>
          <cell r="E603" t="str">
            <v>Int</v>
          </cell>
          <cell r="F603" t="str">
            <v>Y</v>
          </cell>
          <cell r="G603">
            <v>625</v>
          </cell>
          <cell r="H603">
            <v>150</v>
          </cell>
          <cell r="I603">
            <v>450</v>
          </cell>
          <cell r="J603">
            <v>0</v>
          </cell>
          <cell r="K603">
            <v>25</v>
          </cell>
          <cell r="L603">
            <v>0</v>
          </cell>
          <cell r="M603">
            <v>358.53451716675755</v>
          </cell>
          <cell r="N603" t="str">
            <v>Cfs-Akl</v>
          </cell>
          <cell r="O603" t="str">
            <v>Tasman</v>
          </cell>
          <cell r="P603">
            <v>0</v>
          </cell>
          <cell r="Q603">
            <v>1</v>
          </cell>
          <cell r="R603" t="str">
            <v>Akl-Cfs</v>
          </cell>
          <cell r="T603">
            <v>450</v>
          </cell>
          <cell r="V603" t="e">
            <v>#N/A</v>
          </cell>
          <cell r="W603">
            <v>450</v>
          </cell>
        </row>
        <row r="604">
          <cell r="A604" t="str">
            <v>ysLHysNF</v>
          </cell>
          <cell r="B604" t="str">
            <v>ysLH</v>
          </cell>
          <cell r="C604" t="str">
            <v>ysNF</v>
          </cell>
          <cell r="D604" t="str">
            <v>Oce</v>
          </cell>
          <cell r="E604" t="str">
            <v>Int</v>
          </cell>
          <cell r="F604" t="str">
            <v>Y</v>
          </cell>
          <cell r="G604">
            <v>270</v>
          </cell>
          <cell r="H604">
            <v>0</v>
          </cell>
          <cell r="I604">
            <v>270</v>
          </cell>
          <cell r="J604">
            <v>0</v>
          </cell>
          <cell r="K604">
            <v>0</v>
          </cell>
          <cell r="L604">
            <v>0</v>
          </cell>
          <cell r="M604">
            <v>28.059223082615809</v>
          </cell>
          <cell r="N604" t="str">
            <v>Ldh-Nlk</v>
          </cell>
          <cell r="O604" t="str">
            <v>Pacific</v>
          </cell>
          <cell r="P604">
            <v>0</v>
          </cell>
          <cell r="Q604">
            <v>1</v>
          </cell>
          <cell r="R604" t="str">
            <v>Ldh-Nlk</v>
          </cell>
          <cell r="T604">
            <v>270</v>
          </cell>
          <cell r="V604" t="e">
            <v>#N/A</v>
          </cell>
          <cell r="W604">
            <v>270</v>
          </cell>
        </row>
        <row r="605">
          <cell r="A605" t="str">
            <v>ysNFnzAA</v>
          </cell>
          <cell r="B605" t="str">
            <v>ysNF</v>
          </cell>
          <cell r="C605" t="str">
            <v>nzAA</v>
          </cell>
          <cell r="D605" t="str">
            <v>Oce</v>
          </cell>
          <cell r="E605" t="str">
            <v>Int</v>
          </cell>
          <cell r="F605" t="str">
            <v>Y</v>
          </cell>
          <cell r="G605">
            <v>587</v>
          </cell>
          <cell r="H605">
            <v>150</v>
          </cell>
          <cell r="I605">
            <v>412</v>
          </cell>
          <cell r="J605">
            <v>0</v>
          </cell>
          <cell r="K605">
            <v>25</v>
          </cell>
          <cell r="L605">
            <v>0</v>
          </cell>
          <cell r="M605">
            <v>354.5854413255006</v>
          </cell>
          <cell r="N605" t="str">
            <v>Nlk-Akl</v>
          </cell>
          <cell r="O605" t="str">
            <v>Pacific</v>
          </cell>
          <cell r="P605">
            <v>0</v>
          </cell>
          <cell r="Q605">
            <v>1</v>
          </cell>
          <cell r="R605" t="str">
            <v>Akl-Nlk</v>
          </cell>
          <cell r="T605">
            <v>412</v>
          </cell>
          <cell r="V605" t="e">
            <v>#N/A</v>
          </cell>
          <cell r="W605">
            <v>412</v>
          </cell>
        </row>
        <row r="606">
          <cell r="A606" t="str">
            <v>ysNFnzCH</v>
          </cell>
          <cell r="B606" t="str">
            <v>ysNF</v>
          </cell>
          <cell r="C606" t="str">
            <v>nzCH</v>
          </cell>
          <cell r="D606" t="str">
            <v>Mtr</v>
          </cell>
          <cell r="E606" t="str">
            <v>Int</v>
          </cell>
          <cell r="F606" t="str">
            <v>Y</v>
          </cell>
          <cell r="G606">
            <v>891</v>
          </cell>
          <cell r="H606">
            <v>150</v>
          </cell>
          <cell r="I606">
            <v>716</v>
          </cell>
          <cell r="J606">
            <v>0</v>
          </cell>
          <cell r="K606">
            <v>25</v>
          </cell>
          <cell r="L606">
            <v>0</v>
          </cell>
          <cell r="M606">
            <v>386.17804805555681</v>
          </cell>
          <cell r="N606" t="str">
            <v>Nlk-Chc</v>
          </cell>
          <cell r="O606" t="str">
            <v>Pacific</v>
          </cell>
          <cell r="P606">
            <v>0</v>
          </cell>
          <cell r="Q606">
            <v>1</v>
          </cell>
          <cell r="R606" t="str">
            <v>Chc-Nlk</v>
          </cell>
          <cell r="T606">
            <v>716</v>
          </cell>
          <cell r="V606" t="e">
            <v>#N/A</v>
          </cell>
          <cell r="W606">
            <v>716</v>
          </cell>
        </row>
        <row r="607">
          <cell r="A607" t="str">
            <v>ysNFybBN</v>
          </cell>
          <cell r="B607" t="str">
            <v>ysNF</v>
          </cell>
          <cell r="C607" t="str">
            <v>ybBN</v>
          </cell>
          <cell r="D607" t="str">
            <v>Oce</v>
          </cell>
          <cell r="E607" t="str">
            <v>Int</v>
          </cell>
          <cell r="F607" t="str">
            <v>Y</v>
          </cell>
          <cell r="G607">
            <v>107</v>
          </cell>
          <cell r="H607">
            <v>0</v>
          </cell>
          <cell r="I607">
            <v>107</v>
          </cell>
          <cell r="J607">
            <v>0</v>
          </cell>
          <cell r="K607">
            <v>0</v>
          </cell>
          <cell r="L607">
            <v>0</v>
          </cell>
          <cell r="M607">
            <v>11.119766184592191</v>
          </cell>
          <cell r="N607" t="str">
            <v>Nlk-Bne</v>
          </cell>
          <cell r="O607" t="str">
            <v>Pacific</v>
          </cell>
          <cell r="P607">
            <v>0</v>
          </cell>
          <cell r="Q607">
            <v>1</v>
          </cell>
          <cell r="R607" t="str">
            <v>Bne-Nlk</v>
          </cell>
          <cell r="T607">
            <v>107</v>
          </cell>
          <cell r="V607" t="e">
            <v>#N/A</v>
          </cell>
          <cell r="W607">
            <v>107</v>
          </cell>
        </row>
        <row r="608">
          <cell r="A608" t="str">
            <v>ysNFysLH</v>
          </cell>
          <cell r="B608" t="str">
            <v>ysNF</v>
          </cell>
          <cell r="C608" t="str">
            <v>ysLH</v>
          </cell>
          <cell r="D608" t="str">
            <v>Oce</v>
          </cell>
          <cell r="E608" t="str">
            <v>Int</v>
          </cell>
          <cell r="F608" t="str">
            <v>Y</v>
          </cell>
          <cell r="G608">
            <v>270</v>
          </cell>
          <cell r="H608">
            <v>0</v>
          </cell>
          <cell r="I608">
            <v>270</v>
          </cell>
          <cell r="J608">
            <v>0</v>
          </cell>
          <cell r="K608">
            <v>0</v>
          </cell>
          <cell r="L608">
            <v>0</v>
          </cell>
          <cell r="M608">
            <v>28.059223082615809</v>
          </cell>
          <cell r="N608" t="str">
            <v>Nlk-Ldh</v>
          </cell>
          <cell r="O608" t="str">
            <v>Pacific</v>
          </cell>
          <cell r="P608">
            <v>0</v>
          </cell>
          <cell r="Q608">
            <v>1</v>
          </cell>
          <cell r="R608" t="str">
            <v>Ldh-Nlk</v>
          </cell>
          <cell r="T608">
            <v>270</v>
          </cell>
          <cell r="V608" t="e">
            <v>#N/A</v>
          </cell>
          <cell r="W608">
            <v>270</v>
          </cell>
        </row>
        <row r="609">
          <cell r="A609" t="str">
            <v>ysNFysSY</v>
          </cell>
          <cell r="B609" t="str">
            <v>ysNF</v>
          </cell>
          <cell r="C609" t="str">
            <v>ysSY</v>
          </cell>
          <cell r="D609" t="str">
            <v>Oce</v>
          </cell>
          <cell r="E609" t="str">
            <v>Int</v>
          </cell>
          <cell r="F609" t="str">
            <v>Y</v>
          </cell>
          <cell r="G609">
            <v>131</v>
          </cell>
          <cell r="H609">
            <v>0</v>
          </cell>
          <cell r="I609">
            <v>131</v>
          </cell>
          <cell r="J609">
            <v>0</v>
          </cell>
          <cell r="K609">
            <v>0</v>
          </cell>
          <cell r="L609">
            <v>0</v>
          </cell>
          <cell r="M609">
            <v>13.613919347491374</v>
          </cell>
          <cell r="N609" t="str">
            <v>Nlk-Syd</v>
          </cell>
          <cell r="O609" t="str">
            <v>Pacific</v>
          </cell>
          <cell r="P609">
            <v>0</v>
          </cell>
          <cell r="Q609">
            <v>1</v>
          </cell>
          <cell r="R609" t="str">
            <v>Nlk-Syd</v>
          </cell>
          <cell r="T609">
            <v>270</v>
          </cell>
          <cell r="V609">
            <v>131</v>
          </cell>
          <cell r="W609">
            <v>131</v>
          </cell>
        </row>
        <row r="610">
          <cell r="A610" t="str">
            <v>ysRInsTU</v>
          </cell>
          <cell r="B610" t="str">
            <v>ysRI</v>
          </cell>
          <cell r="C610" t="str">
            <v>nsTU</v>
          </cell>
          <cell r="D610" t="str">
            <v>oce</v>
          </cell>
          <cell r="E610" t="str">
            <v>Int</v>
          </cell>
          <cell r="F610" t="str">
            <v>Y</v>
          </cell>
          <cell r="G610">
            <v>1226</v>
          </cell>
          <cell r="H610">
            <v>0</v>
          </cell>
          <cell r="I610">
            <v>699</v>
          </cell>
          <cell r="J610">
            <v>0</v>
          </cell>
          <cell r="K610">
            <v>0</v>
          </cell>
          <cell r="L610">
            <v>0</v>
          </cell>
          <cell r="M610">
            <v>127.40965740476659</v>
          </cell>
          <cell r="N610" t="str">
            <v>Rcm-Ppg</v>
          </cell>
          <cell r="O610" t="str">
            <v>Pacific</v>
          </cell>
          <cell r="P610">
            <v>527</v>
          </cell>
          <cell r="Q610">
            <v>1</v>
          </cell>
          <cell r="R610" t="str">
            <v>Ppg-Rcm</v>
          </cell>
          <cell r="S610" t="str">
            <v>Update TS 21may03</v>
          </cell>
          <cell r="T610">
            <v>699</v>
          </cell>
          <cell r="U610">
            <v>527</v>
          </cell>
          <cell r="V610" t="e">
            <v>#N/A</v>
          </cell>
          <cell r="W610">
            <v>1226</v>
          </cell>
        </row>
        <row r="611">
          <cell r="A611" t="str">
            <v>ysSYklAX</v>
          </cell>
          <cell r="B611" t="str">
            <v>ysSY</v>
          </cell>
          <cell r="C611" t="str">
            <v>klAX</v>
          </cell>
          <cell r="D611" t="str">
            <v>Oce</v>
          </cell>
          <cell r="E611" t="str">
            <v>Int</v>
          </cell>
          <cell r="F611" t="str">
            <v>Y</v>
          </cell>
          <cell r="G611">
            <v>1362</v>
          </cell>
          <cell r="H611">
            <v>0</v>
          </cell>
          <cell r="I611">
            <v>204</v>
          </cell>
          <cell r="J611">
            <v>0</v>
          </cell>
          <cell r="K611">
            <v>0</v>
          </cell>
          <cell r="L611">
            <v>0</v>
          </cell>
          <cell r="M611">
            <v>141.54319199452863</v>
          </cell>
          <cell r="N611" t="str">
            <v>Syd-Lax</v>
          </cell>
          <cell r="O611" t="str">
            <v>America</v>
          </cell>
          <cell r="P611">
            <v>1158</v>
          </cell>
          <cell r="Q611">
            <v>0.75</v>
          </cell>
          <cell r="R611" t="str">
            <v>Lax-Syd</v>
          </cell>
          <cell r="S611" t="str">
            <v>Update TS 21may03</v>
          </cell>
          <cell r="T611">
            <v>699</v>
          </cell>
          <cell r="U611">
            <v>1303</v>
          </cell>
          <cell r="V611">
            <v>1362</v>
          </cell>
          <cell r="W611">
            <v>1362</v>
          </cell>
        </row>
        <row r="612">
          <cell r="A612" t="str">
            <v>ysSYksFO</v>
          </cell>
          <cell r="B612" t="str">
            <v>ysSY</v>
          </cell>
          <cell r="C612" t="str">
            <v>ksFO</v>
          </cell>
          <cell r="D612" t="str">
            <v>Oce</v>
          </cell>
          <cell r="E612" t="str">
            <v>Int</v>
          </cell>
          <cell r="F612" t="str">
            <v>Y</v>
          </cell>
          <cell r="G612">
            <v>1229</v>
          </cell>
          <cell r="H612">
            <v>0</v>
          </cell>
          <cell r="I612">
            <v>184</v>
          </cell>
          <cell r="J612">
            <v>0</v>
          </cell>
          <cell r="K612">
            <v>0</v>
          </cell>
          <cell r="L612">
            <v>0</v>
          </cell>
          <cell r="M612">
            <v>127.721426550129</v>
          </cell>
          <cell r="N612" t="str">
            <v>Syd-Sfo</v>
          </cell>
          <cell r="O612" t="str">
            <v>America</v>
          </cell>
          <cell r="P612">
            <v>1045</v>
          </cell>
          <cell r="Q612">
            <v>0.75</v>
          </cell>
          <cell r="R612" t="str">
            <v>Sfo-Syd</v>
          </cell>
          <cell r="S612" t="str">
            <v>Update TS 21may03</v>
          </cell>
          <cell r="T612">
            <v>699</v>
          </cell>
          <cell r="U612">
            <v>1303</v>
          </cell>
          <cell r="V612">
            <v>1229</v>
          </cell>
          <cell r="W612">
            <v>1229</v>
          </cell>
        </row>
        <row r="613">
          <cell r="A613" t="str">
            <v>ysSYnfFN</v>
          </cell>
          <cell r="B613" t="str">
            <v>ysSY</v>
          </cell>
          <cell r="C613" t="str">
            <v>nfFN</v>
          </cell>
          <cell r="D613" t="str">
            <v>Oce</v>
          </cell>
          <cell r="E613" t="str">
            <v>Int</v>
          </cell>
          <cell r="F613" t="str">
            <v>Y</v>
          </cell>
          <cell r="G613">
            <v>588</v>
          </cell>
          <cell r="H613">
            <v>0</v>
          </cell>
          <cell r="I613">
            <v>588</v>
          </cell>
          <cell r="J613">
            <v>0</v>
          </cell>
          <cell r="K613">
            <v>0</v>
          </cell>
          <cell r="L613">
            <v>0</v>
          </cell>
          <cell r="M613">
            <v>61.10675249102998</v>
          </cell>
          <cell r="N613" t="str">
            <v>Syd-Nan</v>
          </cell>
          <cell r="O613" t="str">
            <v>Pacific</v>
          </cell>
          <cell r="P613">
            <v>0</v>
          </cell>
          <cell r="Q613">
            <v>0.15</v>
          </cell>
          <cell r="R613" t="str">
            <v>Nan-Syd</v>
          </cell>
          <cell r="S613" t="str">
            <v>revise 25sep08</v>
          </cell>
          <cell r="T613">
            <v>566</v>
          </cell>
          <cell r="V613">
            <v>588</v>
          </cell>
          <cell r="W613">
            <v>588</v>
          </cell>
        </row>
        <row r="614">
          <cell r="A614" t="str">
            <v>ysSYnfTF</v>
          </cell>
          <cell r="B614" t="str">
            <v>ysSY</v>
          </cell>
          <cell r="C614" t="str">
            <v>nfTF</v>
          </cell>
          <cell r="D614" t="str">
            <v>Oce</v>
          </cell>
          <cell r="E614" t="str">
            <v>Int</v>
          </cell>
          <cell r="F614" t="str">
            <v>Y</v>
          </cell>
          <cell r="G614">
            <v>726</v>
          </cell>
          <cell r="H614">
            <v>0</v>
          </cell>
          <cell r="I614">
            <v>496</v>
          </cell>
          <cell r="J614">
            <v>0</v>
          </cell>
          <cell r="K614">
            <v>0</v>
          </cell>
          <cell r="L614">
            <v>0</v>
          </cell>
          <cell r="M614">
            <v>75.448133177700285</v>
          </cell>
          <cell r="N614" t="str">
            <v>Syd-Tbu</v>
          </cell>
          <cell r="O614" t="str">
            <v>Pacific</v>
          </cell>
          <cell r="P614">
            <v>230</v>
          </cell>
          <cell r="Q614">
            <v>1</v>
          </cell>
          <cell r="R614" t="str">
            <v>Syd-Tbu</v>
          </cell>
          <cell r="S614" t="str">
            <v>Update TS 11dec07</v>
          </cell>
          <cell r="T614">
            <v>699</v>
          </cell>
          <cell r="U614">
            <v>188</v>
          </cell>
          <cell r="V614">
            <v>726</v>
          </cell>
          <cell r="W614">
            <v>726</v>
          </cell>
        </row>
        <row r="615">
          <cell r="A615" t="str">
            <v>ysSYncRG</v>
          </cell>
          <cell r="B615" t="str">
            <v>ysSY</v>
          </cell>
          <cell r="C615" t="str">
            <v>ncRG</v>
          </cell>
          <cell r="D615" t="str">
            <v>Oce</v>
          </cell>
          <cell r="E615" t="str">
            <v>Int</v>
          </cell>
          <cell r="F615" t="str">
            <v>Y</v>
          </cell>
          <cell r="G615">
            <v>887</v>
          </cell>
          <cell r="H615">
            <v>0</v>
          </cell>
          <cell r="I615">
            <v>699</v>
          </cell>
          <cell r="J615">
            <v>0</v>
          </cell>
          <cell r="K615">
            <v>0</v>
          </cell>
          <cell r="L615">
            <v>0</v>
          </cell>
          <cell r="M615">
            <v>92.179743978815651</v>
          </cell>
          <cell r="N615" t="str">
            <v>Syd-Rar</v>
          </cell>
          <cell r="O615" t="str">
            <v>Pacific</v>
          </cell>
          <cell r="P615">
            <v>188</v>
          </cell>
          <cell r="Q615">
            <v>1</v>
          </cell>
          <cell r="R615" t="str">
            <v>Rar-Syd</v>
          </cell>
          <cell r="S615" t="str">
            <v>est 12mar12</v>
          </cell>
          <cell r="T615">
            <v>699</v>
          </cell>
          <cell r="U615">
            <v>188</v>
          </cell>
          <cell r="V615" t="e">
            <v>#N/A</v>
          </cell>
          <cell r="W615">
            <v>887</v>
          </cell>
        </row>
        <row r="616">
          <cell r="A616" t="str">
            <v>ncRGysSY</v>
          </cell>
          <cell r="B616" t="str">
            <v>ncRG</v>
          </cell>
          <cell r="C616" t="str">
            <v>ysSY</v>
          </cell>
          <cell r="D616" t="str">
            <v>Oce</v>
          </cell>
          <cell r="E616" t="str">
            <v>Int</v>
          </cell>
          <cell r="F616" t="str">
            <v>Y</v>
          </cell>
          <cell r="G616">
            <v>887</v>
          </cell>
          <cell r="H616">
            <v>0</v>
          </cell>
          <cell r="I616">
            <v>699</v>
          </cell>
          <cell r="J616">
            <v>0</v>
          </cell>
          <cell r="K616">
            <v>0</v>
          </cell>
          <cell r="L616">
            <v>0</v>
          </cell>
          <cell r="M616">
            <v>92.179743978815651</v>
          </cell>
          <cell r="N616" t="str">
            <v>Syd-Rar</v>
          </cell>
          <cell r="O616" t="str">
            <v>Pacific</v>
          </cell>
          <cell r="P616">
            <v>188</v>
          </cell>
          <cell r="Q616">
            <v>1</v>
          </cell>
          <cell r="R616" t="str">
            <v>Rar-Syd</v>
          </cell>
          <cell r="S616" t="str">
            <v>est 12mar12</v>
          </cell>
          <cell r="T616">
            <v>699</v>
          </cell>
          <cell r="U616">
            <v>188</v>
          </cell>
          <cell r="V616" t="e">
            <v>#N/A</v>
          </cell>
          <cell r="W616">
            <v>887</v>
          </cell>
        </row>
        <row r="617">
          <cell r="A617" t="str">
            <v>ysSYnsFA</v>
          </cell>
          <cell r="B617" t="str">
            <v>ysSY</v>
          </cell>
          <cell r="C617" t="str">
            <v>nsFA</v>
          </cell>
          <cell r="D617" t="str">
            <v>Oce</v>
          </cell>
          <cell r="E617" t="str">
            <v>Int</v>
          </cell>
          <cell r="F617" t="str">
            <v>Y</v>
          </cell>
          <cell r="G617">
            <v>896</v>
          </cell>
          <cell r="H617">
            <v>0</v>
          </cell>
          <cell r="I617">
            <v>413</v>
          </cell>
          <cell r="J617">
            <v>0</v>
          </cell>
          <cell r="K617">
            <v>0</v>
          </cell>
          <cell r="L617">
            <v>0</v>
          </cell>
          <cell r="M617">
            <v>93.115051414902837</v>
          </cell>
          <cell r="N617" t="str">
            <v>Syd-Apw</v>
          </cell>
          <cell r="O617" t="str">
            <v>Pacific</v>
          </cell>
          <cell r="P617">
            <v>483</v>
          </cell>
          <cell r="Q617">
            <v>1</v>
          </cell>
          <cell r="R617" t="str">
            <v>Apw-Syd</v>
          </cell>
          <cell r="S617" t="str">
            <v>Update TS 11dec07</v>
          </cell>
          <cell r="T617">
            <v>695</v>
          </cell>
          <cell r="U617">
            <v>400</v>
          </cell>
          <cell r="V617">
            <v>896</v>
          </cell>
          <cell r="W617">
            <v>896</v>
          </cell>
        </row>
        <row r="618">
          <cell r="A618" t="str">
            <v>ysSYntAA</v>
          </cell>
          <cell r="B618" t="str">
            <v>ysSY</v>
          </cell>
          <cell r="C618" t="str">
            <v>ntAA</v>
          </cell>
          <cell r="D618" t="str">
            <v>Oce</v>
          </cell>
          <cell r="E618" t="str">
            <v>Int</v>
          </cell>
          <cell r="F618" t="str">
            <v>Y</v>
          </cell>
          <cell r="G618">
            <v>2233</v>
          </cell>
          <cell r="H618">
            <v>0</v>
          </cell>
          <cell r="I618">
            <v>2233</v>
          </cell>
          <cell r="J618">
            <v>0</v>
          </cell>
          <cell r="K618">
            <v>0</v>
          </cell>
          <cell r="L618">
            <v>0</v>
          </cell>
          <cell r="M618">
            <v>232.06016719807815</v>
          </cell>
          <cell r="N618" t="str">
            <v>Syd-Ppt</v>
          </cell>
          <cell r="O618" t="str">
            <v>Pacific</v>
          </cell>
          <cell r="P618">
            <v>0</v>
          </cell>
          <cell r="Q618">
            <v>1</v>
          </cell>
          <cell r="R618" t="str">
            <v>Ppt-Syd</v>
          </cell>
          <cell r="T618">
            <v>2233</v>
          </cell>
          <cell r="V618" t="e">
            <v>#N/A</v>
          </cell>
          <cell r="W618">
            <v>2233</v>
          </cell>
        </row>
        <row r="619">
          <cell r="A619" t="str">
            <v>ysSYnwWW</v>
          </cell>
          <cell r="B619" t="str">
            <v>ysSY</v>
          </cell>
          <cell r="C619" t="str">
            <v>nwWW</v>
          </cell>
          <cell r="D619" t="str">
            <v>Oce</v>
          </cell>
          <cell r="E619" t="str">
            <v>Int</v>
          </cell>
          <cell r="F619" t="str">
            <v>Y</v>
          </cell>
          <cell r="G619">
            <v>1</v>
          </cell>
          <cell r="H619">
            <v>0</v>
          </cell>
          <cell r="I619">
            <v>1</v>
          </cell>
          <cell r="J619">
            <v>0</v>
          </cell>
          <cell r="K619">
            <v>0</v>
          </cell>
          <cell r="L619">
            <v>0</v>
          </cell>
          <cell r="M619">
            <v>0.10392304845413262</v>
          </cell>
          <cell r="N619" t="str">
            <v>Syd-Nou</v>
          </cell>
          <cell r="O619" t="str">
            <v>Pacific</v>
          </cell>
          <cell r="P619">
            <v>0</v>
          </cell>
          <cell r="Q619">
            <v>1</v>
          </cell>
          <cell r="R619" t="str">
            <v>Nou-Syd</v>
          </cell>
          <cell r="T619">
            <v>1</v>
          </cell>
          <cell r="V619" t="e">
            <v>#N/A</v>
          </cell>
          <cell r="W619">
            <v>1</v>
          </cell>
        </row>
        <row r="620">
          <cell r="A620" t="str">
            <v>ysSYnzAA</v>
          </cell>
          <cell r="B620" t="str">
            <v>ysSY</v>
          </cell>
          <cell r="C620" t="str">
            <v>nzAA</v>
          </cell>
          <cell r="D620" t="str">
            <v>Oce</v>
          </cell>
          <cell r="E620" t="str">
            <v>Int</v>
          </cell>
          <cell r="F620" t="str">
            <v>Y</v>
          </cell>
          <cell r="G620">
            <v>568</v>
          </cell>
          <cell r="H620">
            <v>150</v>
          </cell>
          <cell r="I620">
            <v>393</v>
          </cell>
          <cell r="J620">
            <v>0</v>
          </cell>
          <cell r="K620">
            <v>25</v>
          </cell>
          <cell r="L620">
            <v>0</v>
          </cell>
          <cell r="M620">
            <v>352.61090340487203</v>
          </cell>
          <cell r="N620" t="str">
            <v>Syd-Akl</v>
          </cell>
          <cell r="O620" t="str">
            <v>Tasman</v>
          </cell>
          <cell r="P620">
            <v>0</v>
          </cell>
          <cell r="Q620">
            <v>1</v>
          </cell>
          <cell r="R620" t="str">
            <v>Akl-Syd</v>
          </cell>
          <cell r="T620">
            <v>393</v>
          </cell>
          <cell r="V620" t="e">
            <v>#N/A</v>
          </cell>
          <cell r="W620">
            <v>393</v>
          </cell>
        </row>
        <row r="621">
          <cell r="A621" t="str">
            <v>ysSYnzCH</v>
          </cell>
          <cell r="B621" t="str">
            <v>ysSY</v>
          </cell>
          <cell r="C621" t="str">
            <v>nzCH</v>
          </cell>
          <cell r="D621" t="str">
            <v>Mtr</v>
          </cell>
          <cell r="E621" t="str">
            <v>Int</v>
          </cell>
          <cell r="F621" t="str">
            <v>Y</v>
          </cell>
          <cell r="G621">
            <v>464</v>
          </cell>
          <cell r="H621">
            <v>150</v>
          </cell>
          <cell r="I621">
            <v>289</v>
          </cell>
          <cell r="J621">
            <v>0</v>
          </cell>
          <cell r="K621">
            <v>25</v>
          </cell>
          <cell r="L621">
            <v>0</v>
          </cell>
          <cell r="M621">
            <v>341.80290636564223</v>
          </cell>
          <cell r="N621" t="str">
            <v>Syd-Chc</v>
          </cell>
          <cell r="O621" t="str">
            <v>Tasman</v>
          </cell>
          <cell r="P621">
            <v>0</v>
          </cell>
          <cell r="Q621">
            <v>1</v>
          </cell>
          <cell r="R621" t="str">
            <v>Chc-Syd</v>
          </cell>
          <cell r="T621">
            <v>289</v>
          </cell>
          <cell r="V621" t="e">
            <v>#N/A</v>
          </cell>
          <cell r="W621">
            <v>289</v>
          </cell>
        </row>
        <row r="622">
          <cell r="A622" t="str">
            <v>ysSYnzDN</v>
          </cell>
          <cell r="B622" t="str">
            <v>ysSY</v>
          </cell>
          <cell r="C622" t="str">
            <v>nzDN</v>
          </cell>
          <cell r="D622" t="str">
            <v>Mtr</v>
          </cell>
          <cell r="E622" t="str">
            <v>Int</v>
          </cell>
          <cell r="F622" t="str">
            <v>Y</v>
          </cell>
          <cell r="G622">
            <v>299</v>
          </cell>
          <cell r="H622">
            <v>150</v>
          </cell>
          <cell r="I622">
            <v>134</v>
          </cell>
          <cell r="J622">
            <v>0</v>
          </cell>
          <cell r="K622">
            <v>15</v>
          </cell>
          <cell r="L622">
            <v>0</v>
          </cell>
          <cell r="M622">
            <v>325.69483385525166</v>
          </cell>
          <cell r="N622" t="str">
            <v>Syd-Dud</v>
          </cell>
          <cell r="O622" t="str">
            <v>Tasman</v>
          </cell>
          <cell r="P622">
            <v>0</v>
          </cell>
          <cell r="Q622">
            <v>1</v>
          </cell>
          <cell r="R622" t="str">
            <v>Dud-Syd</v>
          </cell>
          <cell r="T622">
            <v>199</v>
          </cell>
          <cell r="V622">
            <v>134</v>
          </cell>
          <cell r="W622">
            <v>134</v>
          </cell>
        </row>
        <row r="623">
          <cell r="A623" t="str">
            <v>ysSYnzHN</v>
          </cell>
          <cell r="B623" t="str">
            <v>ysSY</v>
          </cell>
          <cell r="C623" t="str">
            <v>nzHN</v>
          </cell>
          <cell r="D623" t="str">
            <v>Mtr</v>
          </cell>
          <cell r="E623" t="str">
            <v>Int</v>
          </cell>
          <cell r="F623" t="str">
            <v>Y</v>
          </cell>
          <cell r="G623">
            <v>598</v>
          </cell>
          <cell r="H623">
            <v>150</v>
          </cell>
          <cell r="I623">
            <v>433</v>
          </cell>
          <cell r="J623">
            <v>0</v>
          </cell>
          <cell r="K623">
            <v>15</v>
          </cell>
          <cell r="L623">
            <v>0</v>
          </cell>
          <cell r="M623">
            <v>356.76782534303737</v>
          </cell>
          <cell r="N623" t="str">
            <v>Syd-Hlz</v>
          </cell>
          <cell r="O623" t="str">
            <v>Tasman</v>
          </cell>
          <cell r="P623">
            <v>0</v>
          </cell>
          <cell r="Q623">
            <v>1</v>
          </cell>
          <cell r="R623" t="str">
            <v>Hlz-Syd</v>
          </cell>
          <cell r="T623">
            <v>433</v>
          </cell>
          <cell r="V623" t="e">
            <v>#N/A</v>
          </cell>
          <cell r="W623">
            <v>433</v>
          </cell>
        </row>
        <row r="624">
          <cell r="A624" t="str">
            <v>ysSYnzRO</v>
          </cell>
          <cell r="B624" t="str">
            <v>ysSY</v>
          </cell>
          <cell r="C624" t="str">
            <v>nzRO</v>
          </cell>
          <cell r="D624" t="str">
            <v>Mtr</v>
          </cell>
          <cell r="E624" t="str">
            <v>Int</v>
          </cell>
          <cell r="F624" t="str">
            <v>Y</v>
          </cell>
          <cell r="G624">
            <v>598</v>
          </cell>
          <cell r="H624">
            <v>150</v>
          </cell>
          <cell r="I624">
            <v>433</v>
          </cell>
          <cell r="J624">
            <v>0</v>
          </cell>
          <cell r="K624">
            <v>15</v>
          </cell>
          <cell r="L624">
            <v>0</v>
          </cell>
          <cell r="M624">
            <v>356.76782534303737</v>
          </cell>
          <cell r="N624" t="str">
            <v>Syd-Rot</v>
          </cell>
          <cell r="O624" t="str">
            <v>Tasman</v>
          </cell>
          <cell r="P624">
            <v>0</v>
          </cell>
          <cell r="Q624">
            <v>1</v>
          </cell>
          <cell r="R624" t="str">
            <v>Rot-Syd</v>
          </cell>
          <cell r="S624" t="str">
            <v>est 16sep09</v>
          </cell>
          <cell r="T624">
            <v>433</v>
          </cell>
          <cell r="V624" t="e">
            <v>#N/A</v>
          </cell>
          <cell r="W624">
            <v>433</v>
          </cell>
        </row>
        <row r="625">
          <cell r="A625" t="str">
            <v>nzROysSY</v>
          </cell>
          <cell r="B625" t="str">
            <v>nzRO</v>
          </cell>
          <cell r="C625" t="str">
            <v>ysSY</v>
          </cell>
          <cell r="D625" t="str">
            <v>Mtr</v>
          </cell>
          <cell r="E625" t="str">
            <v>Int</v>
          </cell>
          <cell r="F625" t="str">
            <v>Y</v>
          </cell>
          <cell r="G625">
            <v>598</v>
          </cell>
          <cell r="H625">
            <v>150</v>
          </cell>
          <cell r="I625">
            <v>433</v>
          </cell>
          <cell r="J625">
            <v>15</v>
          </cell>
          <cell r="K625">
            <v>0</v>
          </cell>
          <cell r="L625">
            <v>0</v>
          </cell>
          <cell r="M625">
            <v>148.92172843477204</v>
          </cell>
          <cell r="N625" t="str">
            <v>Rot-Syd</v>
          </cell>
          <cell r="O625" t="str">
            <v>Tasman</v>
          </cell>
          <cell r="P625">
            <v>0</v>
          </cell>
          <cell r="Q625">
            <v>1</v>
          </cell>
          <cell r="R625" t="str">
            <v>Rot-Syd</v>
          </cell>
          <cell r="S625" t="str">
            <v>est 16sep09</v>
          </cell>
          <cell r="T625">
            <v>433</v>
          </cell>
          <cell r="V625" t="e">
            <v>#N/A</v>
          </cell>
          <cell r="W625">
            <v>433</v>
          </cell>
        </row>
        <row r="626">
          <cell r="A626" t="str">
            <v>ysSYnzPM</v>
          </cell>
          <cell r="B626" t="str">
            <v>ysSY</v>
          </cell>
          <cell r="C626" t="str">
            <v>nzPM</v>
          </cell>
          <cell r="D626" t="str">
            <v>Mtr</v>
          </cell>
          <cell r="E626" t="str">
            <v>Int</v>
          </cell>
          <cell r="F626" t="str">
            <v>Y</v>
          </cell>
          <cell r="G626">
            <v>596</v>
          </cell>
          <cell r="H626">
            <v>150</v>
          </cell>
          <cell r="I626">
            <v>431</v>
          </cell>
          <cell r="J626">
            <v>0</v>
          </cell>
          <cell r="K626">
            <v>15</v>
          </cell>
          <cell r="L626">
            <v>0</v>
          </cell>
          <cell r="M626">
            <v>356.5599792461291</v>
          </cell>
          <cell r="N626" t="str">
            <v>Syd-Pmr</v>
          </cell>
          <cell r="O626" t="str">
            <v>Tasman</v>
          </cell>
          <cell r="P626">
            <v>0</v>
          </cell>
          <cell r="Q626">
            <v>1</v>
          </cell>
          <cell r="R626" t="str">
            <v>Pmr-Syd</v>
          </cell>
          <cell r="S626" t="str">
            <v>add 10apr01</v>
          </cell>
          <cell r="T626">
            <v>431</v>
          </cell>
          <cell r="V626" t="e">
            <v>#N/A</v>
          </cell>
          <cell r="W626">
            <v>431</v>
          </cell>
        </row>
        <row r="627">
          <cell r="A627" t="str">
            <v>ysSYnzQN</v>
          </cell>
          <cell r="B627" t="str">
            <v>ysSY</v>
          </cell>
          <cell r="C627" t="str">
            <v>nzQN</v>
          </cell>
          <cell r="D627" t="str">
            <v>Mtr</v>
          </cell>
          <cell r="E627" t="str">
            <v>Int</v>
          </cell>
          <cell r="F627" t="str">
            <v>Y</v>
          </cell>
          <cell r="G627">
            <v>383</v>
          </cell>
          <cell r="H627">
            <v>150</v>
          </cell>
          <cell r="I627">
            <v>218</v>
          </cell>
          <cell r="J627">
            <v>0</v>
          </cell>
          <cell r="K627">
            <v>15</v>
          </cell>
          <cell r="L627">
            <v>0</v>
          </cell>
          <cell r="M627">
            <v>334.42436992539882</v>
          </cell>
          <cell r="N627" t="str">
            <v>Syd-Zqn</v>
          </cell>
          <cell r="O627" t="str">
            <v>Tasman</v>
          </cell>
          <cell r="P627">
            <v>0</v>
          </cell>
          <cell r="Q627">
            <v>1</v>
          </cell>
          <cell r="R627" t="str">
            <v>Syd-Zqn</v>
          </cell>
          <cell r="T627">
            <v>183</v>
          </cell>
          <cell r="V627">
            <v>218</v>
          </cell>
          <cell r="W627">
            <v>218</v>
          </cell>
        </row>
        <row r="628">
          <cell r="A628" t="str">
            <v>ysSYnzWN</v>
          </cell>
          <cell r="B628" t="str">
            <v>ysSY</v>
          </cell>
          <cell r="C628" t="str">
            <v>nzWN</v>
          </cell>
          <cell r="D628" t="str">
            <v>Mtr</v>
          </cell>
          <cell r="E628" t="str">
            <v>Int</v>
          </cell>
          <cell r="F628" t="str">
            <v>Y</v>
          </cell>
          <cell r="G628">
            <v>571</v>
          </cell>
          <cell r="H628">
            <v>150</v>
          </cell>
          <cell r="I628">
            <v>396</v>
          </cell>
          <cell r="J628">
            <v>0</v>
          </cell>
          <cell r="K628">
            <v>25</v>
          </cell>
          <cell r="L628">
            <v>0</v>
          </cell>
          <cell r="M628">
            <v>352.92267255023438</v>
          </cell>
          <cell r="N628" t="str">
            <v>Syd-Wlg</v>
          </cell>
          <cell r="O628" t="str">
            <v>Tasman</v>
          </cell>
          <cell r="P628">
            <v>0</v>
          </cell>
          <cell r="Q628">
            <v>1</v>
          </cell>
          <cell r="R628" t="str">
            <v>Syd-Wlg</v>
          </cell>
          <cell r="T628">
            <v>396</v>
          </cell>
          <cell r="V628" t="e">
            <v>#N/A</v>
          </cell>
          <cell r="W628">
            <v>396</v>
          </cell>
        </row>
        <row r="629">
          <cell r="A629" t="str">
            <v>ysSYphNL</v>
          </cell>
          <cell r="B629" t="str">
            <v>ysSY</v>
          </cell>
          <cell r="C629" t="str">
            <v>phNL</v>
          </cell>
          <cell r="D629" t="str">
            <v>Oce</v>
          </cell>
          <cell r="E629" t="str">
            <v>Int</v>
          </cell>
          <cell r="F629" t="str">
            <v>Y</v>
          </cell>
          <cell r="G629">
            <v>395</v>
          </cell>
          <cell r="H629">
            <v>0</v>
          </cell>
          <cell r="I629">
            <v>0</v>
          </cell>
          <cell r="J629">
            <v>0</v>
          </cell>
          <cell r="K629">
            <v>0</v>
          </cell>
          <cell r="L629">
            <v>0</v>
          </cell>
          <cell r="M629">
            <v>41.049604139382389</v>
          </cell>
          <cell r="N629" t="str">
            <v>Syd-Hnl</v>
          </cell>
          <cell r="O629" t="str">
            <v>America</v>
          </cell>
          <cell r="P629">
            <v>395</v>
          </cell>
          <cell r="Q629">
            <v>1</v>
          </cell>
          <cell r="R629" t="str">
            <v>Hnl-Syd</v>
          </cell>
          <cell r="S629" t="str">
            <v>Update TS 21may03</v>
          </cell>
          <cell r="T629">
            <v>0</v>
          </cell>
          <cell r="U629">
            <v>395</v>
          </cell>
          <cell r="V629" t="e">
            <v>#N/A</v>
          </cell>
          <cell r="W629">
            <v>395</v>
          </cell>
        </row>
        <row r="630">
          <cell r="A630" t="str">
            <v>ysSYysNF</v>
          </cell>
          <cell r="B630" t="str">
            <v>ysSY</v>
          </cell>
          <cell r="C630" t="str">
            <v>ysNF</v>
          </cell>
          <cell r="D630" t="str">
            <v>Oce</v>
          </cell>
          <cell r="E630" t="str">
            <v>Int</v>
          </cell>
          <cell r="F630" t="str">
            <v>Y</v>
          </cell>
          <cell r="G630">
            <v>270</v>
          </cell>
          <cell r="H630">
            <v>0</v>
          </cell>
          <cell r="I630">
            <v>270</v>
          </cell>
          <cell r="J630">
            <v>0</v>
          </cell>
          <cell r="K630">
            <v>0</v>
          </cell>
          <cell r="L630">
            <v>0</v>
          </cell>
          <cell r="M630">
            <v>28.059223082615809</v>
          </cell>
          <cell r="N630" t="str">
            <v>Syd-Nlk</v>
          </cell>
          <cell r="O630" t="str">
            <v>Pacific</v>
          </cell>
          <cell r="P630">
            <v>0</v>
          </cell>
          <cell r="Q630">
            <v>1</v>
          </cell>
          <cell r="R630" t="str">
            <v>Nlk-Syd</v>
          </cell>
          <cell r="T630">
            <v>270</v>
          </cell>
          <cell r="V630" t="e">
            <v>#N/A</v>
          </cell>
          <cell r="W630">
            <v>270</v>
          </cell>
        </row>
        <row r="631">
          <cell r="A631" t="str">
            <v>YWLMnzAA</v>
          </cell>
          <cell r="B631" t="str">
            <v>YWLM</v>
          </cell>
          <cell r="C631" t="str">
            <v>nzAA</v>
          </cell>
          <cell r="D631" t="str">
            <v>Oce</v>
          </cell>
          <cell r="E631" t="str">
            <v>Int</v>
          </cell>
          <cell r="F631" t="str">
            <v>Y</v>
          </cell>
          <cell r="G631">
            <v>568</v>
          </cell>
          <cell r="H631">
            <v>150</v>
          </cell>
          <cell r="I631">
            <v>393</v>
          </cell>
          <cell r="J631">
            <v>0</v>
          </cell>
          <cell r="K631">
            <v>25</v>
          </cell>
          <cell r="L631">
            <v>0</v>
          </cell>
          <cell r="M631">
            <v>352.61090340487203</v>
          </cell>
          <cell r="N631" t="str">
            <v>Ntl-Akl</v>
          </cell>
          <cell r="O631" t="str">
            <v>Tasman</v>
          </cell>
          <cell r="P631">
            <v>0</v>
          </cell>
          <cell r="Q631">
            <v>1</v>
          </cell>
          <cell r="R631" t="str">
            <v>Akl-Ntl</v>
          </cell>
          <cell r="T631">
            <v>393</v>
          </cell>
          <cell r="V631" t="e">
            <v>#N/A</v>
          </cell>
          <cell r="W631">
            <v>393</v>
          </cell>
        </row>
        <row r="632">
          <cell r="A632" t="str">
            <v>YWLMnzDN</v>
          </cell>
          <cell r="B632" t="str">
            <v>YWLM</v>
          </cell>
          <cell r="C632" t="str">
            <v>nzDN</v>
          </cell>
          <cell r="D632" t="str">
            <v>Mtr</v>
          </cell>
          <cell r="E632" t="str">
            <v>Int</v>
          </cell>
          <cell r="F632" t="str">
            <v>Y</v>
          </cell>
          <cell r="G632">
            <v>429</v>
          </cell>
          <cell r="H632">
            <v>150</v>
          </cell>
          <cell r="I632">
            <v>264</v>
          </cell>
          <cell r="J632">
            <v>0</v>
          </cell>
          <cell r="K632">
            <v>15</v>
          </cell>
          <cell r="L632">
            <v>0</v>
          </cell>
          <cell r="M632">
            <v>339.20483015428891</v>
          </cell>
          <cell r="N632" t="str">
            <v>Ntl-Dud</v>
          </cell>
          <cell r="O632" t="str">
            <v>Tasman</v>
          </cell>
          <cell r="P632">
            <v>0</v>
          </cell>
          <cell r="Q632">
            <v>1</v>
          </cell>
          <cell r="R632" t="str">
            <v>Dud-Ntl</v>
          </cell>
          <cell r="S632" t="str">
            <v>from ATDB 23sep02</v>
          </cell>
          <cell r="T632">
            <v>264</v>
          </cell>
          <cell r="V632" t="e">
            <v>#N/A</v>
          </cell>
          <cell r="W632">
            <v>264</v>
          </cell>
        </row>
        <row r="633">
          <cell r="A633" t="str">
            <v>YWLMnzHN</v>
          </cell>
          <cell r="B633" t="str">
            <v>YWLM</v>
          </cell>
          <cell r="C633" t="str">
            <v>nzHN</v>
          </cell>
          <cell r="D633" t="str">
            <v>Mtr</v>
          </cell>
          <cell r="E633" t="str">
            <v>Int</v>
          </cell>
          <cell r="F633" t="str">
            <v>Y</v>
          </cell>
          <cell r="G633">
            <v>606</v>
          </cell>
          <cell r="H633">
            <v>150</v>
          </cell>
          <cell r="I633">
            <v>441</v>
          </cell>
          <cell r="J633">
            <v>0</v>
          </cell>
          <cell r="K633">
            <v>15</v>
          </cell>
          <cell r="L633">
            <v>0</v>
          </cell>
          <cell r="M633">
            <v>357.5992097306704</v>
          </cell>
          <cell r="N633" t="str">
            <v>Ntl-Hlz</v>
          </cell>
          <cell r="O633" t="str">
            <v>Tasman</v>
          </cell>
          <cell r="P633">
            <v>0</v>
          </cell>
          <cell r="Q633">
            <v>1</v>
          </cell>
          <cell r="R633" t="str">
            <v>Hlz-Ntl</v>
          </cell>
          <cell r="S633" t="str">
            <v>from ATDB 23sep02</v>
          </cell>
          <cell r="T633">
            <v>441</v>
          </cell>
          <cell r="V633" t="e">
            <v>#N/A</v>
          </cell>
          <cell r="W633">
            <v>441</v>
          </cell>
        </row>
        <row r="634">
          <cell r="A634" t="str">
            <v>YWLMnzPM</v>
          </cell>
          <cell r="B634" t="str">
            <v>YWLM</v>
          </cell>
          <cell r="C634" t="str">
            <v>nzPM</v>
          </cell>
          <cell r="D634" t="str">
            <v>Mtr</v>
          </cell>
          <cell r="E634" t="str">
            <v>Int</v>
          </cell>
          <cell r="F634" t="str">
            <v>Y</v>
          </cell>
          <cell r="G634">
            <v>574</v>
          </cell>
          <cell r="H634">
            <v>150</v>
          </cell>
          <cell r="I634">
            <v>409</v>
          </cell>
          <cell r="J634">
            <v>0</v>
          </cell>
          <cell r="K634">
            <v>15</v>
          </cell>
          <cell r="L634">
            <v>0</v>
          </cell>
          <cell r="M634">
            <v>354.27367218013813</v>
          </cell>
          <cell r="N634" t="str">
            <v>Ntl-Pmr</v>
          </cell>
          <cell r="O634" t="str">
            <v>Tasman</v>
          </cell>
          <cell r="P634">
            <v>0</v>
          </cell>
          <cell r="Q634">
            <v>1</v>
          </cell>
          <cell r="R634" t="str">
            <v>Ntl-Pmr</v>
          </cell>
          <cell r="S634" t="str">
            <v>from ATDB 23sep02</v>
          </cell>
          <cell r="T634">
            <v>409</v>
          </cell>
          <cell r="V634" t="e">
            <v>#N/A</v>
          </cell>
          <cell r="W634">
            <v>409</v>
          </cell>
        </row>
        <row r="635">
          <cell r="A635" t="str">
            <v>zbAAnzAA</v>
          </cell>
          <cell r="B635" t="str">
            <v>zbAA</v>
          </cell>
          <cell r="C635" t="str">
            <v>nzAA</v>
          </cell>
          <cell r="D635" t="str">
            <v>Oce</v>
          </cell>
          <cell r="E635" t="str">
            <v>Int</v>
          </cell>
          <cell r="F635" t="str">
            <v>Y</v>
          </cell>
          <cell r="G635">
            <v>676</v>
          </cell>
          <cell r="H635">
            <v>150</v>
          </cell>
          <cell r="I635">
            <v>501</v>
          </cell>
          <cell r="J635">
            <v>0</v>
          </cell>
          <cell r="K635">
            <v>25</v>
          </cell>
          <cell r="L635">
            <v>0</v>
          </cell>
          <cell r="M635">
            <v>363.83459263791838</v>
          </cell>
          <cell r="N635" t="str">
            <v>Pek-Akl</v>
          </cell>
          <cell r="O635" t="str">
            <v>Asia</v>
          </cell>
          <cell r="P635">
            <v>0</v>
          </cell>
          <cell r="Q635">
            <v>1</v>
          </cell>
          <cell r="R635" t="str">
            <v>Akl-Pek</v>
          </cell>
          <cell r="S635" t="str">
            <v>est 16mar08</v>
          </cell>
          <cell r="T635">
            <v>450</v>
          </cell>
          <cell r="V635">
            <v>501</v>
          </cell>
          <cell r="W635">
            <v>501</v>
          </cell>
        </row>
        <row r="636">
          <cell r="A636" t="str">
            <v>zsPDnzAA</v>
          </cell>
          <cell r="B636" t="str">
            <v>zsPD</v>
          </cell>
          <cell r="C636" t="str">
            <v>nzAA</v>
          </cell>
          <cell r="D636" t="str">
            <v>Oce</v>
          </cell>
          <cell r="E636" t="str">
            <v>Int</v>
          </cell>
          <cell r="F636" t="str">
            <v>Y</v>
          </cell>
          <cell r="G636">
            <v>666</v>
          </cell>
          <cell r="H636">
            <v>150</v>
          </cell>
          <cell r="I636">
            <v>491</v>
          </cell>
          <cell r="J636">
            <v>0</v>
          </cell>
          <cell r="K636">
            <v>25</v>
          </cell>
          <cell r="L636">
            <v>0</v>
          </cell>
          <cell r="M636">
            <v>362.79536215337697</v>
          </cell>
          <cell r="N636" t="str">
            <v>Pvg-Akl</v>
          </cell>
          <cell r="O636" t="str">
            <v>Asia</v>
          </cell>
          <cell r="P636">
            <v>0</v>
          </cell>
          <cell r="Q636">
            <v>1</v>
          </cell>
          <cell r="R636" t="str">
            <v>Akl-Pvg</v>
          </cell>
          <cell r="S636" t="str">
            <v>update 11dec07</v>
          </cell>
          <cell r="T636">
            <v>450</v>
          </cell>
          <cell r="V636">
            <v>491</v>
          </cell>
          <cell r="W636">
            <v>491</v>
          </cell>
        </row>
        <row r="637">
          <cell r="A637" t="str">
            <v>nzDNnzDN</v>
          </cell>
          <cell r="B637" t="str">
            <v>nzDN</v>
          </cell>
          <cell r="C637" t="str">
            <v>nzDN</v>
          </cell>
          <cell r="D637" t="str">
            <v>reg</v>
          </cell>
          <cell r="E637" t="str">
            <v>Dom</v>
          </cell>
          <cell r="G637">
            <v>30</v>
          </cell>
          <cell r="H637">
            <v>0</v>
          </cell>
          <cell r="I637">
            <v>0</v>
          </cell>
          <cell r="J637">
            <v>15</v>
          </cell>
          <cell r="K637">
            <v>15</v>
          </cell>
          <cell r="L637">
            <v>0</v>
          </cell>
          <cell r="M637">
            <v>207.84609690826525</v>
          </cell>
          <cell r="N637" t="str">
            <v>Dud-Dud</v>
          </cell>
          <cell r="O637" t="str">
            <v>Local</v>
          </cell>
          <cell r="P637">
            <v>0</v>
          </cell>
          <cell r="Q637">
            <v>1</v>
          </cell>
          <cell r="R637" t="str">
            <v>Dud-Dud</v>
          </cell>
          <cell r="S637" t="str">
            <v>Local Loop</v>
          </cell>
          <cell r="T637">
            <v>0</v>
          </cell>
          <cell r="V637" t="e">
            <v>#N/A</v>
          </cell>
          <cell r="W637">
            <v>0</v>
          </cell>
        </row>
        <row r="638">
          <cell r="A638" t="str">
            <v>nzNPnzNP</v>
          </cell>
          <cell r="B638" t="str">
            <v>nzNP</v>
          </cell>
          <cell r="C638" t="str">
            <v>nzNP</v>
          </cell>
          <cell r="D638" t="str">
            <v>reg</v>
          </cell>
          <cell r="E638" t="str">
            <v>Dom</v>
          </cell>
          <cell r="G638">
            <v>30</v>
          </cell>
          <cell r="H638">
            <v>0</v>
          </cell>
          <cell r="I638">
            <v>0</v>
          </cell>
          <cell r="J638">
            <v>15</v>
          </cell>
          <cell r="K638">
            <v>15</v>
          </cell>
          <cell r="L638">
            <v>0</v>
          </cell>
          <cell r="M638">
            <v>207.84609690826525</v>
          </cell>
          <cell r="N638" t="str">
            <v>Npl-Npl</v>
          </cell>
          <cell r="O638" t="str">
            <v>Local</v>
          </cell>
          <cell r="P638">
            <v>0</v>
          </cell>
          <cell r="Q638">
            <v>1</v>
          </cell>
          <cell r="R638" t="str">
            <v>Npl-Npl</v>
          </cell>
          <cell r="S638" t="str">
            <v>Local Loop</v>
          </cell>
          <cell r="T638">
            <v>0</v>
          </cell>
          <cell r="V638" t="e">
            <v>#N/A</v>
          </cell>
          <cell r="W638">
            <v>0</v>
          </cell>
        </row>
      </sheetData>
      <sheetData sheetId="5">
        <row r="1">
          <cell r="A1" t="str">
            <v>Proposed Oceanic Distances</v>
          </cell>
        </row>
      </sheetData>
      <sheetData sheetId="6">
        <row r="4">
          <cell r="B4" t="str">
            <v>dbMonth</v>
          </cell>
        </row>
      </sheetData>
      <sheetData sheetId="7">
        <row r="2">
          <cell r="A2" t="str">
            <v>Service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Doc (2)"/>
      <sheetName val="Final Doc"/>
      <sheetName val="doc table"/>
      <sheetName val="Lookup sheet"/>
      <sheetName val="Distance"/>
      <sheetName val="IFR_25_26 prices_344500"/>
      <sheetName val="IFR_25_26 prices_77000"/>
      <sheetName val="IFR_25_26 prices_19500"/>
      <sheetName val="IFR_25_26 prices_3900"/>
      <sheetName val="Mychecker"/>
      <sheetName val="Lists &amp; to do"/>
      <sheetName val="Airways Aerodrome"/>
      <sheetName val="Approach"/>
      <sheetName val="Unattended"/>
      <sheetName val="Enroute Domestic"/>
      <sheetName val="Enroute Oceanic"/>
    </sheetNames>
    <sheetDataSet>
      <sheetData sheetId="0"/>
      <sheetData sheetId="1"/>
      <sheetData sheetId="2"/>
      <sheetData sheetId="3"/>
      <sheetData sheetId="4"/>
      <sheetData sheetId="5"/>
      <sheetData sheetId="6"/>
      <sheetData sheetId="7"/>
      <sheetData sheetId="8"/>
      <sheetData sheetId="9"/>
      <sheetData sheetId="10"/>
      <sheetData sheetId="11">
        <row r="42">
          <cell r="B42" t="str">
            <v>2024/25 Prices</v>
          </cell>
          <cell r="C42" t="str">
            <v>2025/26 Prices</v>
          </cell>
          <cell r="D42" t="str">
            <v>2026/27 Prices</v>
          </cell>
          <cell r="E42" t="str">
            <v>2027/28 Prices</v>
          </cell>
          <cell r="F42" t="str">
            <v>2024/25 Prices</v>
          </cell>
          <cell r="G42" t="str">
            <v>2025/26 Prices</v>
          </cell>
          <cell r="H42" t="str">
            <v>2026/27 Prices</v>
          </cell>
          <cell r="I42" t="str">
            <v>2027/28 Prices</v>
          </cell>
          <cell r="J42" t="str">
            <v>2024/25 Prices</v>
          </cell>
          <cell r="K42" t="str">
            <v>2025/26 Prices</v>
          </cell>
          <cell r="L42" t="str">
            <v>2026/27 Prices</v>
          </cell>
          <cell r="M42" t="str">
            <v>2027/28 Prices</v>
          </cell>
          <cell r="N42" t="str">
            <v>2024/25 Prices</v>
          </cell>
          <cell r="O42" t="str">
            <v>2025/26 Prices</v>
          </cell>
          <cell r="P42" t="str">
            <v>2026/27 Prices</v>
          </cell>
          <cell r="Q42" t="str">
            <v>2027/28 Prices</v>
          </cell>
          <cell r="R42" t="str">
            <v>2024/25 Prices</v>
          </cell>
          <cell r="S42" t="str">
            <v>2025/26 Prices</v>
          </cell>
          <cell r="T42" t="str">
            <v>2026/27 Prices</v>
          </cell>
          <cell r="U42" t="str">
            <v>2027/28 Prices</v>
          </cell>
        </row>
      </sheetData>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rgb="FFC00000"/>
    <pageSetUpPr fitToPage="1"/>
  </sheetPr>
  <dimension ref="A1:P111"/>
  <sheetViews>
    <sheetView showGridLines="0" tabSelected="1" topLeftCell="A4" zoomScale="86" zoomScaleNormal="86" workbookViewId="0">
      <selection activeCell="C21" sqref="C21"/>
    </sheetView>
  </sheetViews>
  <sheetFormatPr defaultColWidth="9.1796875" defaultRowHeight="11.5" x14ac:dyDescent="0.25"/>
  <cols>
    <col min="1" max="1" width="1.54296875" style="122" customWidth="1"/>
    <col min="2" max="2" width="21.81640625" style="123" customWidth="1"/>
    <col min="3" max="6" width="19.54296875" style="122" customWidth="1"/>
    <col min="7" max="7" width="6.54296875" style="122" customWidth="1"/>
    <col min="8" max="10" width="22.453125" style="122" customWidth="1"/>
    <col min="11" max="11" width="20.54296875" style="122" customWidth="1"/>
    <col min="12" max="12" width="2.54296875" style="122" customWidth="1"/>
    <col min="13" max="13" width="22" style="122" customWidth="1"/>
    <col min="14" max="14" width="13.54296875" style="122" bestFit="1" customWidth="1"/>
    <col min="15" max="16384" width="9.1796875" style="122"/>
  </cols>
  <sheetData>
    <row r="1" spans="1:12" ht="6.65" customHeight="1" x14ac:dyDescent="0.25"/>
    <row r="2" spans="1:12" ht="56.5" customHeight="1" x14ac:dyDescent="0.25">
      <c r="A2" s="230" t="s">
        <v>0</v>
      </c>
      <c r="B2" s="230"/>
      <c r="C2" s="230"/>
      <c r="D2" s="230"/>
      <c r="E2" s="230"/>
      <c r="F2" s="230"/>
      <c r="G2" s="230"/>
      <c r="H2" s="230"/>
      <c r="I2" s="230"/>
      <c r="J2" s="230"/>
      <c r="K2" s="230"/>
      <c r="L2" s="230"/>
    </row>
    <row r="3" spans="1:12" ht="12.65" customHeight="1" x14ac:dyDescent="0.25">
      <c r="A3" s="124"/>
    </row>
    <row r="4" spans="1:12" ht="22.4" customHeight="1" x14ac:dyDescent="0.25">
      <c r="A4" s="124"/>
      <c r="B4" s="229" t="s">
        <v>1</v>
      </c>
      <c r="C4" s="229"/>
      <c r="D4" s="229"/>
      <c r="E4" s="229"/>
      <c r="F4" s="229"/>
    </row>
    <row r="5" spans="1:12" ht="14.15" customHeight="1" x14ac:dyDescent="0.25">
      <c r="A5" s="124"/>
      <c r="B5" s="227" t="s">
        <v>2</v>
      </c>
      <c r="C5" s="227"/>
      <c r="D5" s="227"/>
      <c r="E5" s="227"/>
      <c r="F5" s="227"/>
    </row>
    <row r="6" spans="1:12" ht="11.5" customHeight="1" x14ac:dyDescent="0.25">
      <c r="A6" s="124"/>
      <c r="B6" s="227" t="s">
        <v>3</v>
      </c>
      <c r="C6" s="227"/>
      <c r="D6" s="227"/>
      <c r="E6" s="227"/>
      <c r="F6" s="227"/>
    </row>
    <row r="7" spans="1:12" x14ac:dyDescent="0.25">
      <c r="A7" s="124"/>
      <c r="B7" s="234" t="s">
        <v>4</v>
      </c>
      <c r="C7" s="227"/>
      <c r="D7" s="227"/>
      <c r="E7" s="227"/>
      <c r="F7" s="227"/>
    </row>
    <row r="8" spans="1:12" ht="12" customHeight="1" x14ac:dyDescent="0.25">
      <c r="A8" s="124"/>
      <c r="B8" s="227" t="s">
        <v>5</v>
      </c>
      <c r="C8" s="227"/>
      <c r="D8" s="227"/>
      <c r="E8" s="227"/>
      <c r="F8" s="227"/>
    </row>
    <row r="9" spans="1:12" ht="12" customHeight="1" x14ac:dyDescent="0.25">
      <c r="A9" s="124"/>
      <c r="B9" s="227" t="s">
        <v>6</v>
      </c>
      <c r="C9" s="227"/>
      <c r="D9" s="227"/>
      <c r="E9" s="227"/>
      <c r="F9" s="227"/>
    </row>
    <row r="10" spans="1:12" ht="12" customHeight="1" x14ac:dyDescent="0.25">
      <c r="A10" s="124"/>
      <c r="B10" s="227" t="s">
        <v>7</v>
      </c>
      <c r="C10" s="227"/>
      <c r="D10" s="227"/>
      <c r="E10" s="227"/>
      <c r="F10" s="227"/>
    </row>
    <row r="11" spans="1:12" ht="12" customHeight="1" x14ac:dyDescent="0.25">
      <c r="A11" s="124"/>
      <c r="B11" s="227" t="s">
        <v>8</v>
      </c>
      <c r="C11" s="227"/>
      <c r="D11" s="227"/>
      <c r="E11" s="227"/>
      <c r="F11" s="227"/>
    </row>
    <row r="12" spans="1:12" ht="23.25" customHeight="1" x14ac:dyDescent="0.25">
      <c r="A12" s="124"/>
      <c r="B12" s="227" t="s">
        <v>9</v>
      </c>
      <c r="C12" s="227"/>
      <c r="D12" s="227"/>
      <c r="E12" s="227"/>
      <c r="F12" s="227"/>
    </row>
    <row r="13" spans="1:12" ht="22.5" customHeight="1" x14ac:dyDescent="0.25">
      <c r="A13" s="124"/>
      <c r="B13" s="227" t="s">
        <v>10</v>
      </c>
      <c r="C13" s="227"/>
      <c r="D13" s="227"/>
      <c r="E13" s="227"/>
      <c r="F13" s="227"/>
    </row>
    <row r="14" spans="1:12" ht="10.5" customHeight="1" x14ac:dyDescent="0.25">
      <c r="A14" s="124"/>
      <c r="B14" s="227" t="s">
        <v>11</v>
      </c>
      <c r="C14" s="227"/>
      <c r="D14" s="227"/>
      <c r="E14" s="227"/>
      <c r="F14" s="227"/>
    </row>
    <row r="15" spans="1:12" ht="23.25" customHeight="1" x14ac:dyDescent="0.25">
      <c r="A15" s="124"/>
      <c r="B15" s="227" t="s">
        <v>12</v>
      </c>
      <c r="C15" s="227"/>
      <c r="D15" s="227"/>
      <c r="E15" s="227"/>
      <c r="F15" s="227"/>
    </row>
    <row r="16" spans="1:12" x14ac:dyDescent="0.25">
      <c r="A16" s="124"/>
    </row>
    <row r="17" spans="1:7" ht="21.65" customHeight="1" x14ac:dyDescent="0.25">
      <c r="A17" s="124"/>
      <c r="B17" s="229" t="s">
        <v>13</v>
      </c>
      <c r="C17" s="229"/>
      <c r="D17" s="133"/>
      <c r="E17" s="133"/>
      <c r="F17" s="133"/>
      <c r="G17" s="131"/>
    </row>
    <row r="18" spans="1:7" x14ac:dyDescent="0.25">
      <c r="A18" s="124"/>
      <c r="B18" s="129" t="s">
        <v>14</v>
      </c>
      <c r="C18" s="140" t="s">
        <v>63</v>
      </c>
      <c r="D18" s="231" t="s">
        <v>16</v>
      </c>
      <c r="E18" s="227"/>
      <c r="F18" s="227"/>
      <c r="G18" s="131"/>
    </row>
    <row r="19" spans="1:7" x14ac:dyDescent="0.25">
      <c r="A19" s="124"/>
      <c r="B19" s="129" t="s">
        <v>17</v>
      </c>
      <c r="C19" s="140" t="s">
        <v>18</v>
      </c>
      <c r="D19" s="232" t="s">
        <v>19</v>
      </c>
      <c r="E19" s="233"/>
      <c r="F19" s="233"/>
      <c r="G19" s="131"/>
    </row>
    <row r="20" spans="1:7" x14ac:dyDescent="0.25">
      <c r="A20" s="124"/>
      <c r="B20" s="129" t="s">
        <v>20</v>
      </c>
      <c r="C20" s="143">
        <v>350000</v>
      </c>
      <c r="D20" s="232" t="s">
        <v>21</v>
      </c>
      <c r="E20" s="233"/>
      <c r="F20" s="233"/>
      <c r="G20" s="131"/>
    </row>
    <row r="21" spans="1:7" x14ac:dyDescent="0.25">
      <c r="A21" s="124"/>
      <c r="B21" s="129" t="s">
        <v>22</v>
      </c>
      <c r="C21" s="143"/>
      <c r="D21" s="231" t="s">
        <v>23</v>
      </c>
      <c r="E21" s="227"/>
      <c r="F21" s="227"/>
      <c r="G21" s="132"/>
    </row>
    <row r="22" spans="1:7" x14ac:dyDescent="0.25">
      <c r="A22" s="124"/>
      <c r="B22" s="129" t="s">
        <v>24</v>
      </c>
      <c r="C22" s="143">
        <v>0</v>
      </c>
      <c r="D22" s="231" t="s">
        <v>25</v>
      </c>
      <c r="E22" s="227"/>
      <c r="F22" s="227"/>
      <c r="G22" s="132"/>
    </row>
    <row r="23" spans="1:7" x14ac:dyDescent="0.25">
      <c r="A23" s="124"/>
      <c r="B23" s="129" t="s">
        <v>26</v>
      </c>
      <c r="C23" s="143"/>
      <c r="D23" s="231" t="s">
        <v>27</v>
      </c>
      <c r="E23" s="227"/>
      <c r="F23" s="227"/>
      <c r="G23" s="131"/>
    </row>
    <row r="24" spans="1:7" x14ac:dyDescent="0.25">
      <c r="A24" s="124"/>
      <c r="B24" s="130"/>
      <c r="C24" s="131"/>
      <c r="D24" s="131"/>
      <c r="E24" s="131"/>
      <c r="F24" s="131"/>
      <c r="G24" s="131"/>
    </row>
    <row r="25" spans="1:7" ht="15.5" x14ac:dyDescent="0.25">
      <c r="A25" s="124"/>
      <c r="B25" s="229" t="s">
        <v>28</v>
      </c>
      <c r="C25" s="229"/>
      <c r="D25" s="133"/>
      <c r="E25" s="133"/>
      <c r="F25" s="133"/>
      <c r="G25" s="131"/>
    </row>
    <row r="26" spans="1:7" ht="24" customHeight="1" x14ac:dyDescent="0.25">
      <c r="A26" s="124"/>
      <c r="B26" s="136"/>
      <c r="C26" s="136" t="str">
        <f>VLOOKUP(D26,C58:D60,2,FALSE)</f>
        <v>2025/26 Prices</v>
      </c>
      <c r="D26" s="139" t="s">
        <v>191</v>
      </c>
      <c r="E26" s="136" t="s">
        <v>29</v>
      </c>
      <c r="F26" s="136"/>
    </row>
    <row r="27" spans="1:7" x14ac:dyDescent="0.25">
      <c r="A27" s="124"/>
      <c r="B27" s="137"/>
      <c r="C27" s="136" t="s">
        <v>30</v>
      </c>
      <c r="D27" s="136" t="s">
        <v>30</v>
      </c>
      <c r="E27" s="136" t="s">
        <v>31</v>
      </c>
      <c r="F27" s="142"/>
    </row>
    <row r="28" spans="1:7" x14ac:dyDescent="0.25">
      <c r="A28" s="124"/>
      <c r="B28" s="134" t="s">
        <v>32</v>
      </c>
      <c r="C28" s="135">
        <f>IFERROR((HLOOKUP(C$26,'Airways Aerodrome'!$C$87:$G$94,8,FALSE)),0)</f>
        <v>2033.24</v>
      </c>
      <c r="D28" s="135">
        <f>IFERROR((HLOOKUP(D$26,'Airways Aerodrome'!$C$87:$G$94,8,FALSE)),0)</f>
        <v>2112.59</v>
      </c>
      <c r="E28" s="135">
        <f>IF(ISERROR(D28-C28),0,(D28-C28))</f>
        <v>79.350000000000136</v>
      </c>
      <c r="F28" s="147"/>
    </row>
    <row r="29" spans="1:7" x14ac:dyDescent="0.25">
      <c r="A29" s="124"/>
      <c r="B29" s="134" t="s">
        <v>33</v>
      </c>
      <c r="C29" s="135">
        <f>IFERROR(((VLOOKUP($C$18,'Airways Aerodrome'!$A$43:$Q$61,HLOOKUP(C26,'Airways Aerodrome'!N42:Q63,22,FALSE),FALSE))*$C$21),0)</f>
        <v>0</v>
      </c>
      <c r="D29" s="135">
        <f>IFERROR(((VLOOKUP($C$18,'Airways Aerodrome'!$A$43:$Q$61,HLOOKUP(D26,'Airways Aerodrome'!O42:R63,22,FALSE),FALSE))*$C$21),0)</f>
        <v>0</v>
      </c>
      <c r="E29" s="135">
        <f>D29-C29</f>
        <v>0</v>
      </c>
      <c r="F29" s="147"/>
    </row>
    <row r="30" spans="1:7" x14ac:dyDescent="0.25">
      <c r="A30" s="124"/>
      <c r="B30" s="134" t="s">
        <v>34</v>
      </c>
      <c r="C30" s="135">
        <f>IFERROR((IF($C$19="VFR",0,HLOOKUP(C$26,Approach!$C$76:$G$83,8,FALSE))),0)</f>
        <v>1277.72</v>
      </c>
      <c r="D30" s="135">
        <f>IFERROR((IF($C$19="VFR",0,HLOOKUP(D$26,Approach!$C$76:$G$83,8,FALSE))),0)</f>
        <v>1383.31</v>
      </c>
      <c r="E30" s="135">
        <f>D30-C30</f>
        <v>105.58999999999992</v>
      </c>
      <c r="F30" s="147"/>
    </row>
    <row r="31" spans="1:7" x14ac:dyDescent="0.25">
      <c r="A31" s="124"/>
      <c r="B31" s="134" t="s">
        <v>35</v>
      </c>
      <c r="C31" s="135">
        <f>IFERROR((IF($C$19="VFR",0,HLOOKUP(C$26,Unattended!$C$69:$G$76,8,FALSE))),0)</f>
        <v>0</v>
      </c>
      <c r="D31" s="135">
        <f>IFERROR((IF($C$19="VFR",0,HLOOKUP(D$26,Unattended!$C$69:$G$76,8,FALSE))),0)</f>
        <v>0</v>
      </c>
      <c r="E31" s="135">
        <f>D31-C31</f>
        <v>0</v>
      </c>
      <c r="F31" s="147"/>
    </row>
    <row r="32" spans="1:7" x14ac:dyDescent="0.25">
      <c r="A32" s="124"/>
      <c r="B32" s="134" t="s">
        <v>36</v>
      </c>
      <c r="C32" s="135">
        <f>IF($C$19="VFR",0,HLOOKUP(C$26,'Enroute Domestic'!$C$55:$G$62,8,FALSE))</f>
        <v>0</v>
      </c>
      <c r="D32" s="135">
        <f>IF($C$19="VFR",0,HLOOKUP(D$26,'Enroute Domestic'!$C$55:$G$62,8,FALSE))</f>
        <v>0</v>
      </c>
      <c r="E32" s="135">
        <f>D32-C32</f>
        <v>0</v>
      </c>
      <c r="F32" s="147"/>
    </row>
    <row r="33" spans="1:14" x14ac:dyDescent="0.25">
      <c r="A33" s="124"/>
      <c r="B33" s="134" t="s">
        <v>37</v>
      </c>
      <c r="C33" s="138">
        <f>IF($C$19="VFR",0,HLOOKUP(C$26,'Enroute Oceanic'!$C$53:$G$60,8,FALSE))</f>
        <v>0</v>
      </c>
      <c r="D33" s="138">
        <f>IF($C$19="VFR",0,HLOOKUP(D$26,'Enroute Oceanic'!$C$53:$G$60,8,FALSE))</f>
        <v>0</v>
      </c>
      <c r="E33" s="138">
        <f>D33-C33</f>
        <v>0</v>
      </c>
      <c r="F33" s="147"/>
    </row>
    <row r="34" spans="1:14" x14ac:dyDescent="0.25">
      <c r="A34" s="124"/>
      <c r="B34" s="134" t="s">
        <v>38</v>
      </c>
      <c r="C34" s="135">
        <f>SUM(C28:C33)</f>
        <v>3310.96</v>
      </c>
      <c r="D34" s="135">
        <f>SUM(D28:D33)</f>
        <v>3495.9</v>
      </c>
      <c r="E34" s="135">
        <f>SUM(E28:E33)</f>
        <v>184.94000000000005</v>
      </c>
      <c r="F34" s="147"/>
      <c r="N34" s="125"/>
    </row>
    <row r="35" spans="1:14" x14ac:dyDescent="0.25">
      <c r="A35" s="124"/>
      <c r="B35" s="134" t="s">
        <v>39</v>
      </c>
      <c r="C35" s="135">
        <f>IF(SUM(C28:C32)=0,0,ROUND((C34*0.15),2))</f>
        <v>496.64</v>
      </c>
      <c r="D35" s="135">
        <f>IF(SUM(D28:D32)=0,0,ROUND((D34*0.15),2))</f>
        <v>524.39</v>
      </c>
      <c r="E35" s="135">
        <f>D35-C35</f>
        <v>27.75</v>
      </c>
      <c r="F35" s="128"/>
      <c r="N35" s="125"/>
    </row>
    <row r="36" spans="1:14" ht="12" thickBot="1" x14ac:dyDescent="0.3">
      <c r="A36" s="124"/>
      <c r="B36" s="145" t="s">
        <v>40</v>
      </c>
      <c r="C36" s="144">
        <f>C34+C35</f>
        <v>3807.6</v>
      </c>
      <c r="D36" s="144">
        <f>D34+D35</f>
        <v>4020.29</v>
      </c>
      <c r="E36" s="144">
        <f>D36-C36</f>
        <v>212.69000000000005</v>
      </c>
      <c r="F36" s="128"/>
      <c r="N36" s="125"/>
    </row>
    <row r="37" spans="1:14" x14ac:dyDescent="0.25">
      <c r="A37" s="124"/>
      <c r="B37" s="134"/>
      <c r="C37" s="135"/>
      <c r="D37" s="135"/>
      <c r="E37" s="135"/>
      <c r="F37" s="128"/>
      <c r="K37" s="141"/>
      <c r="N37" s="125"/>
    </row>
    <row r="38" spans="1:14" x14ac:dyDescent="0.25">
      <c r="A38" s="124"/>
      <c r="C38" s="123"/>
      <c r="D38" s="125"/>
      <c r="E38" s="125"/>
      <c r="F38" s="125"/>
      <c r="K38" s="141"/>
      <c r="N38" s="125"/>
    </row>
    <row r="39" spans="1:14" ht="15.5" x14ac:dyDescent="0.35">
      <c r="A39" s="124"/>
      <c r="B39" s="225" t="s">
        <v>41</v>
      </c>
      <c r="C39" s="226"/>
      <c r="D39" s="226"/>
      <c r="E39" s="226"/>
      <c r="F39" s="226"/>
      <c r="G39" s="226"/>
      <c r="H39" s="226"/>
      <c r="I39" s="226"/>
      <c r="J39" s="226"/>
      <c r="K39" s="226"/>
      <c r="N39" s="125"/>
    </row>
    <row r="40" spans="1:14" ht="12" customHeight="1" x14ac:dyDescent="0.25">
      <c r="A40" s="124"/>
      <c r="B40" s="224" t="s">
        <v>190</v>
      </c>
      <c r="C40" s="224"/>
      <c r="D40" s="224"/>
      <c r="E40" s="224"/>
      <c r="F40" s="224"/>
      <c r="G40" s="224"/>
      <c r="H40" s="224"/>
      <c r="I40" s="224"/>
      <c r="J40" s="224"/>
      <c r="K40" s="224"/>
      <c r="L40" s="126"/>
      <c r="N40" s="125"/>
    </row>
    <row r="41" spans="1:14" ht="12" customHeight="1" x14ac:dyDescent="0.25">
      <c r="A41" s="124"/>
      <c r="B41" s="224" t="s">
        <v>42</v>
      </c>
      <c r="C41" s="224"/>
      <c r="D41" s="224"/>
      <c r="E41" s="224"/>
      <c r="F41" s="224"/>
      <c r="G41" s="224"/>
      <c r="H41" s="224"/>
      <c r="I41" s="224"/>
      <c r="J41" s="224"/>
      <c r="K41" s="224"/>
      <c r="L41" s="126"/>
      <c r="N41" s="125"/>
    </row>
    <row r="42" spans="1:14" ht="12" customHeight="1" x14ac:dyDescent="0.25">
      <c r="A42" s="124"/>
      <c r="B42" s="224" t="s">
        <v>43</v>
      </c>
      <c r="C42" s="224"/>
      <c r="D42" s="224"/>
      <c r="E42" s="224"/>
      <c r="F42" s="224"/>
      <c r="G42" s="224"/>
      <c r="H42" s="224"/>
      <c r="I42" s="224"/>
      <c r="J42" s="224"/>
      <c r="K42" s="224"/>
      <c r="L42" s="126"/>
      <c r="N42" s="125"/>
    </row>
    <row r="43" spans="1:14" ht="24.75" customHeight="1" x14ac:dyDescent="0.25">
      <c r="A43" s="124"/>
      <c r="B43" s="224" t="s">
        <v>44</v>
      </c>
      <c r="C43" s="224"/>
      <c r="D43" s="224"/>
      <c r="E43" s="224"/>
      <c r="F43" s="224"/>
      <c r="G43" s="224"/>
      <c r="H43" s="224"/>
      <c r="I43" s="224"/>
      <c r="J43" s="224"/>
      <c r="K43" s="224"/>
      <c r="L43" s="126"/>
      <c r="N43" s="125"/>
    </row>
    <row r="44" spans="1:14" ht="11.25" customHeight="1" x14ac:dyDescent="0.25">
      <c r="A44" s="124"/>
      <c r="B44" s="224" t="s">
        <v>45</v>
      </c>
      <c r="C44" s="224"/>
      <c r="D44" s="224"/>
      <c r="E44" s="224"/>
      <c r="F44" s="224"/>
      <c r="G44" s="224"/>
      <c r="H44" s="224"/>
      <c r="I44" s="224"/>
      <c r="J44" s="224"/>
      <c r="K44" s="224"/>
      <c r="L44" s="126"/>
      <c r="N44" s="125"/>
    </row>
    <row r="45" spans="1:14" ht="24.75" customHeight="1" x14ac:dyDescent="0.25">
      <c r="A45" s="124"/>
      <c r="B45" s="224" t="s">
        <v>46</v>
      </c>
      <c r="C45" s="224"/>
      <c r="D45" s="224"/>
      <c r="E45" s="224"/>
      <c r="F45" s="224"/>
      <c r="G45" s="224"/>
      <c r="H45" s="224"/>
      <c r="I45" s="224"/>
      <c r="J45" s="224"/>
      <c r="K45" s="224"/>
      <c r="L45" s="126"/>
      <c r="N45" s="125"/>
    </row>
    <row r="46" spans="1:14" ht="12" customHeight="1" x14ac:dyDescent="0.25">
      <c r="A46" s="124"/>
      <c r="B46" s="224" t="s">
        <v>47</v>
      </c>
      <c r="C46" s="224"/>
      <c r="D46" s="224"/>
      <c r="E46" s="224"/>
      <c r="F46" s="224"/>
      <c r="G46" s="224"/>
      <c r="H46" s="224"/>
      <c r="I46" s="224"/>
      <c r="J46" s="224"/>
      <c r="K46" s="224"/>
      <c r="L46" s="126"/>
      <c r="N46" s="125"/>
    </row>
    <row r="47" spans="1:14" ht="12" customHeight="1" x14ac:dyDescent="0.25">
      <c r="A47" s="124"/>
      <c r="B47" s="224" t="s">
        <v>48</v>
      </c>
      <c r="C47" s="224"/>
      <c r="D47" s="224"/>
      <c r="E47" s="224"/>
      <c r="F47" s="224"/>
      <c r="G47" s="224"/>
      <c r="H47" s="224"/>
      <c r="I47" s="224"/>
      <c r="J47" s="224"/>
      <c r="K47" s="224"/>
      <c r="L47" s="126"/>
      <c r="N47" s="125"/>
    </row>
    <row r="48" spans="1:14" ht="25.5" customHeight="1" x14ac:dyDescent="0.25">
      <c r="A48" s="124"/>
      <c r="B48" s="224" t="s">
        <v>49</v>
      </c>
      <c r="C48" s="224"/>
      <c r="D48" s="224"/>
      <c r="E48" s="224"/>
      <c r="F48" s="224"/>
      <c r="G48" s="224"/>
      <c r="H48" s="224"/>
      <c r="I48" s="224"/>
      <c r="J48" s="224"/>
      <c r="K48" s="224"/>
      <c r="L48" s="126"/>
      <c r="N48" s="125"/>
    </row>
    <row r="49" spans="1:14" ht="27.75" customHeight="1" x14ac:dyDescent="0.25">
      <c r="A49" s="124"/>
      <c r="B49" s="224" t="s">
        <v>50</v>
      </c>
      <c r="C49" s="224"/>
      <c r="D49" s="224"/>
      <c r="E49" s="224"/>
      <c r="F49" s="224"/>
      <c r="G49" s="224"/>
      <c r="H49" s="224"/>
      <c r="I49" s="224"/>
      <c r="J49" s="224"/>
      <c r="K49" s="224"/>
      <c r="L49" s="126"/>
      <c r="N49" s="125"/>
    </row>
    <row r="50" spans="1:14" x14ac:dyDescent="0.25">
      <c r="K50" s="141"/>
      <c r="L50" s="127"/>
    </row>
    <row r="51" spans="1:14" ht="23.15" customHeight="1" x14ac:dyDescent="0.25">
      <c r="A51" s="228"/>
      <c r="B51" s="228"/>
      <c r="C51" s="228"/>
      <c r="D51" s="228"/>
      <c r="E51" s="228"/>
      <c r="F51" s="228"/>
      <c r="G51" s="228"/>
      <c r="H51" s="228"/>
      <c r="I51" s="228"/>
      <c r="J51" s="228"/>
      <c r="K51" s="228"/>
      <c r="L51" s="228"/>
    </row>
    <row r="52" spans="1:14" s="168" customFormat="1" ht="12" customHeight="1" x14ac:dyDescent="0.25">
      <c r="B52" s="167"/>
    </row>
    <row r="53" spans="1:14" s="168" customFormat="1" ht="12" customHeight="1" x14ac:dyDescent="0.25">
      <c r="B53" s="167"/>
    </row>
    <row r="54" spans="1:14" s="168" customFormat="1" ht="12" customHeight="1" x14ac:dyDescent="0.25">
      <c r="B54" s="167"/>
    </row>
    <row r="55" spans="1:14" s="185" customFormat="1" ht="12" customHeight="1" x14ac:dyDescent="0.25">
      <c r="B55" s="186"/>
      <c r="C55" s="187" t="s">
        <v>51</v>
      </c>
      <c r="D55" s="187" t="s">
        <v>52</v>
      </c>
    </row>
    <row r="56" spans="1:14" s="185" customFormat="1" ht="12" customHeight="1" x14ac:dyDescent="0.25">
      <c r="B56" s="186"/>
      <c r="C56" s="185" t="s">
        <v>53</v>
      </c>
    </row>
    <row r="57" spans="1:14" s="185" customFormat="1" ht="12" customHeight="1" x14ac:dyDescent="0.25">
      <c r="B57" s="186"/>
      <c r="C57" s="185" t="s">
        <v>54</v>
      </c>
    </row>
    <row r="58" spans="1:14" s="185" customFormat="1" ht="12" customHeight="1" x14ac:dyDescent="0.25">
      <c r="B58" s="186"/>
      <c r="C58" s="185" t="str">
        <f>'Airways Aerodrome'!C42</f>
        <v>2025/26 Prices</v>
      </c>
      <c r="D58" s="185" t="str">
        <f>'Airways Aerodrome'!B42</f>
        <v>2024/25 Prices</v>
      </c>
    </row>
    <row r="59" spans="1:14" s="185" customFormat="1" ht="12" customHeight="1" x14ac:dyDescent="0.25">
      <c r="B59" s="186"/>
      <c r="C59" s="185" t="str">
        <f>'Airways Aerodrome'!D42</f>
        <v>2026/27 Prices</v>
      </c>
      <c r="D59" s="185" t="str">
        <f>C58</f>
        <v>2025/26 Prices</v>
      </c>
    </row>
    <row r="60" spans="1:14" s="185" customFormat="1" ht="12" customHeight="1" x14ac:dyDescent="0.25">
      <c r="B60" s="186"/>
      <c r="C60" s="185" t="str">
        <f>'Airways Aerodrome'!E42</f>
        <v>2027/28 Prices</v>
      </c>
      <c r="D60" s="185" t="str">
        <f>C59</f>
        <v>2026/27 Prices</v>
      </c>
    </row>
    <row r="61" spans="1:14" s="185" customFormat="1" x14ac:dyDescent="0.25">
      <c r="B61" s="186"/>
    </row>
    <row r="62" spans="1:14" s="185" customFormat="1" x14ac:dyDescent="0.25">
      <c r="B62" s="186"/>
    </row>
    <row r="63" spans="1:14" s="185" customFormat="1" x14ac:dyDescent="0.25">
      <c r="B63" s="186"/>
      <c r="C63" s="188" t="s">
        <v>55</v>
      </c>
      <c r="D63" s="188" t="s">
        <v>56</v>
      </c>
    </row>
    <row r="64" spans="1:14" s="185" customFormat="1" x14ac:dyDescent="0.25">
      <c r="B64" s="186"/>
      <c r="C64" s="185" t="s">
        <v>57</v>
      </c>
      <c r="D64" s="185" t="s">
        <v>18</v>
      </c>
    </row>
    <row r="65" spans="2:4" s="185" customFormat="1" x14ac:dyDescent="0.25">
      <c r="B65" s="186"/>
      <c r="C65" s="185" t="s">
        <v>58</v>
      </c>
      <c r="D65" s="185" t="s">
        <v>59</v>
      </c>
    </row>
    <row r="66" spans="2:4" s="185" customFormat="1" x14ac:dyDescent="0.25">
      <c r="B66" s="186"/>
      <c r="C66" s="185" t="s">
        <v>60</v>
      </c>
    </row>
    <row r="67" spans="2:4" s="185" customFormat="1" x14ac:dyDescent="0.25">
      <c r="B67" s="186"/>
      <c r="C67" s="185" t="s">
        <v>61</v>
      </c>
    </row>
    <row r="68" spans="2:4" s="185" customFormat="1" x14ac:dyDescent="0.25">
      <c r="B68" s="186"/>
      <c r="C68" s="185" t="s">
        <v>62</v>
      </c>
    </row>
    <row r="69" spans="2:4" s="185" customFormat="1" x14ac:dyDescent="0.25">
      <c r="B69" s="186"/>
      <c r="C69" s="185" t="s">
        <v>63</v>
      </c>
    </row>
    <row r="70" spans="2:4" s="185" customFormat="1" x14ac:dyDescent="0.25">
      <c r="B70" s="186"/>
      <c r="C70" s="185" t="s">
        <v>64</v>
      </c>
    </row>
    <row r="71" spans="2:4" s="185" customFormat="1" x14ac:dyDescent="0.25">
      <c r="B71" s="186"/>
      <c r="C71" s="185" t="s">
        <v>65</v>
      </c>
    </row>
    <row r="72" spans="2:4" s="185" customFormat="1" ht="15" customHeight="1" x14ac:dyDescent="0.25">
      <c r="B72" s="186"/>
      <c r="C72" s="185" t="s">
        <v>66</v>
      </c>
    </row>
    <row r="73" spans="2:4" s="185" customFormat="1" x14ac:dyDescent="0.25">
      <c r="B73" s="186"/>
      <c r="C73" s="185" t="s">
        <v>67</v>
      </c>
    </row>
    <row r="74" spans="2:4" s="185" customFormat="1" x14ac:dyDescent="0.25">
      <c r="B74" s="186"/>
      <c r="C74" s="185" t="s">
        <v>68</v>
      </c>
    </row>
    <row r="75" spans="2:4" s="185" customFormat="1" x14ac:dyDescent="0.25">
      <c r="B75" s="186"/>
      <c r="C75" s="185" t="s">
        <v>69</v>
      </c>
    </row>
    <row r="76" spans="2:4" s="185" customFormat="1" x14ac:dyDescent="0.25">
      <c r="B76" s="186"/>
      <c r="C76" s="185" t="s">
        <v>70</v>
      </c>
    </row>
    <row r="77" spans="2:4" s="185" customFormat="1" x14ac:dyDescent="0.25">
      <c r="B77" s="186"/>
      <c r="C77" s="185" t="s">
        <v>71</v>
      </c>
    </row>
    <row r="78" spans="2:4" s="185" customFormat="1" x14ac:dyDescent="0.25">
      <c r="B78" s="186"/>
      <c r="C78" s="185" t="s">
        <v>72</v>
      </c>
    </row>
    <row r="79" spans="2:4" s="185" customFormat="1" x14ac:dyDescent="0.25">
      <c r="B79" s="186"/>
      <c r="C79" s="185" t="s">
        <v>73</v>
      </c>
    </row>
    <row r="80" spans="2:4" s="185" customFormat="1" x14ac:dyDescent="0.25">
      <c r="B80" s="186"/>
      <c r="C80" s="185" t="s">
        <v>74</v>
      </c>
    </row>
    <row r="81" spans="2:3" s="185" customFormat="1" x14ac:dyDescent="0.25">
      <c r="B81" s="186"/>
      <c r="C81" s="185" t="s">
        <v>75</v>
      </c>
    </row>
    <row r="82" spans="2:3" s="185" customFormat="1" x14ac:dyDescent="0.25">
      <c r="B82" s="186"/>
      <c r="C82" s="185" t="s">
        <v>76</v>
      </c>
    </row>
    <row r="83" spans="2:3" s="185" customFormat="1" x14ac:dyDescent="0.25">
      <c r="B83" s="186"/>
      <c r="C83" s="185" t="s">
        <v>77</v>
      </c>
    </row>
    <row r="84" spans="2:3" s="185" customFormat="1" x14ac:dyDescent="0.25">
      <c r="B84" s="186"/>
      <c r="C84" s="185" t="s">
        <v>78</v>
      </c>
    </row>
    <row r="85" spans="2:3" s="185" customFormat="1" x14ac:dyDescent="0.25">
      <c r="B85" s="186"/>
      <c r="C85" s="185" t="s">
        <v>79</v>
      </c>
    </row>
    <row r="86" spans="2:3" s="185" customFormat="1" x14ac:dyDescent="0.25">
      <c r="B86" s="186"/>
      <c r="C86" s="185" t="s">
        <v>80</v>
      </c>
    </row>
    <row r="87" spans="2:3" s="185" customFormat="1" x14ac:dyDescent="0.25">
      <c r="B87" s="186"/>
      <c r="C87" s="185" t="s">
        <v>81</v>
      </c>
    </row>
    <row r="88" spans="2:3" s="185" customFormat="1" x14ac:dyDescent="0.25">
      <c r="B88" s="186"/>
      <c r="C88" s="185" t="s">
        <v>82</v>
      </c>
    </row>
    <row r="89" spans="2:3" s="185" customFormat="1" x14ac:dyDescent="0.25">
      <c r="B89" s="186"/>
      <c r="C89" s="185" t="s">
        <v>15</v>
      </c>
    </row>
    <row r="90" spans="2:3" s="185" customFormat="1" x14ac:dyDescent="0.25">
      <c r="B90" s="186"/>
      <c r="C90" s="185" t="s">
        <v>83</v>
      </c>
    </row>
    <row r="91" spans="2:3" s="185" customFormat="1" x14ac:dyDescent="0.25">
      <c r="B91" s="186"/>
      <c r="C91" s="185" t="s">
        <v>84</v>
      </c>
    </row>
    <row r="92" spans="2:3" s="185" customFormat="1" x14ac:dyDescent="0.25">
      <c r="B92" s="186"/>
      <c r="C92" s="185" t="s">
        <v>85</v>
      </c>
    </row>
    <row r="93" spans="2:3" s="185" customFormat="1" x14ac:dyDescent="0.25">
      <c r="B93" s="186"/>
      <c r="C93" s="185" t="s">
        <v>86</v>
      </c>
    </row>
    <row r="94" spans="2:3" s="185" customFormat="1" x14ac:dyDescent="0.25">
      <c r="B94" s="186"/>
      <c r="C94" s="185" t="s">
        <v>87</v>
      </c>
    </row>
    <row r="95" spans="2:3" s="185" customFormat="1" x14ac:dyDescent="0.25">
      <c r="B95" s="186"/>
      <c r="C95" s="185" t="s">
        <v>88</v>
      </c>
    </row>
    <row r="96" spans="2:3" s="185" customFormat="1" x14ac:dyDescent="0.25">
      <c r="B96" s="186"/>
    </row>
    <row r="97" spans="2:16" s="168" customFormat="1" x14ac:dyDescent="0.25">
      <c r="B97" s="167"/>
    </row>
    <row r="98" spans="2:16" s="168" customFormat="1" x14ac:dyDescent="0.25">
      <c r="B98" s="167"/>
    </row>
    <row r="99" spans="2:16" s="168" customFormat="1" x14ac:dyDescent="0.25">
      <c r="B99" s="167"/>
    </row>
    <row r="100" spans="2:16" s="168" customFormat="1" x14ac:dyDescent="0.25">
      <c r="B100" s="167"/>
    </row>
    <row r="101" spans="2:16" s="168" customFormat="1" x14ac:dyDescent="0.25">
      <c r="B101" s="167"/>
    </row>
    <row r="102" spans="2:16" s="168" customFormat="1" x14ac:dyDescent="0.25">
      <c r="B102" s="167"/>
    </row>
    <row r="103" spans="2:16" x14ac:dyDescent="0.25">
      <c r="B103" s="148"/>
      <c r="C103" s="149"/>
      <c r="D103" s="149"/>
      <c r="E103" s="149"/>
      <c r="F103" s="149"/>
      <c r="G103" s="149"/>
      <c r="H103" s="149"/>
      <c r="I103" s="149"/>
      <c r="J103" s="149"/>
      <c r="K103" s="149"/>
      <c r="L103" s="149"/>
      <c r="M103" s="149"/>
      <c r="N103" s="149"/>
      <c r="O103" s="149"/>
      <c r="P103" s="149"/>
    </row>
    <row r="104" spans="2:16" x14ac:dyDescent="0.25">
      <c r="B104" s="148"/>
      <c r="C104" s="149"/>
      <c r="D104" s="149"/>
      <c r="E104" s="149"/>
      <c r="F104" s="149"/>
      <c r="G104" s="149"/>
      <c r="H104" s="149"/>
      <c r="I104" s="149"/>
      <c r="J104" s="149"/>
      <c r="K104" s="149"/>
      <c r="L104" s="149"/>
      <c r="M104" s="149"/>
      <c r="N104" s="149"/>
      <c r="O104" s="149"/>
      <c r="P104" s="149"/>
    </row>
    <row r="105" spans="2:16" x14ac:dyDescent="0.25">
      <c r="B105" s="148"/>
      <c r="C105" s="149"/>
      <c r="D105" s="149"/>
      <c r="E105" s="149"/>
      <c r="F105" s="149"/>
      <c r="G105" s="149"/>
      <c r="H105" s="149"/>
      <c r="I105" s="149"/>
      <c r="J105" s="149"/>
      <c r="K105" s="149"/>
      <c r="L105" s="149"/>
      <c r="M105" s="149"/>
      <c r="N105" s="149"/>
      <c r="O105" s="149"/>
      <c r="P105" s="149"/>
    </row>
    <row r="106" spans="2:16" x14ac:dyDescent="0.25">
      <c r="B106" s="148"/>
      <c r="C106" s="149"/>
      <c r="D106" s="149"/>
      <c r="E106" s="149"/>
      <c r="F106" s="149"/>
      <c r="G106" s="149"/>
      <c r="H106" s="149"/>
      <c r="I106" s="149"/>
      <c r="J106" s="149"/>
      <c r="K106" s="149"/>
      <c r="L106" s="149"/>
      <c r="M106" s="149"/>
      <c r="N106" s="149"/>
      <c r="O106" s="149"/>
      <c r="P106" s="149"/>
    </row>
    <row r="107" spans="2:16" x14ac:dyDescent="0.25">
      <c r="B107" s="148"/>
      <c r="C107" s="149"/>
      <c r="D107" s="149"/>
      <c r="E107" s="149"/>
      <c r="F107" s="149"/>
      <c r="G107" s="149"/>
      <c r="H107" s="149"/>
      <c r="I107" s="149"/>
      <c r="J107" s="149"/>
      <c r="K107" s="149"/>
      <c r="L107" s="149"/>
      <c r="M107" s="149"/>
      <c r="N107" s="149"/>
      <c r="O107" s="149"/>
      <c r="P107" s="149"/>
    </row>
    <row r="108" spans="2:16" x14ac:dyDescent="0.25">
      <c r="B108" s="148"/>
      <c r="C108" s="149"/>
      <c r="D108" s="149"/>
      <c r="E108" s="149"/>
      <c r="F108" s="149"/>
      <c r="G108" s="149"/>
      <c r="H108" s="149"/>
      <c r="I108" s="149"/>
      <c r="J108" s="149"/>
      <c r="K108" s="149"/>
      <c r="L108" s="149"/>
      <c r="M108" s="149"/>
      <c r="N108" s="149"/>
      <c r="O108" s="149"/>
      <c r="P108" s="149"/>
    </row>
    <row r="109" spans="2:16" x14ac:dyDescent="0.25">
      <c r="B109" s="148"/>
      <c r="C109" s="149"/>
      <c r="D109" s="149"/>
      <c r="E109" s="149"/>
      <c r="F109" s="149"/>
      <c r="G109" s="149"/>
      <c r="H109" s="149"/>
      <c r="I109" s="149"/>
      <c r="J109" s="149"/>
      <c r="K109" s="149"/>
      <c r="L109" s="149"/>
      <c r="M109" s="149"/>
      <c r="N109" s="149"/>
      <c r="O109" s="149"/>
      <c r="P109" s="149"/>
    </row>
    <row r="110" spans="2:16" x14ac:dyDescent="0.25">
      <c r="B110" s="148"/>
      <c r="C110" s="149"/>
      <c r="D110" s="149"/>
      <c r="E110" s="149"/>
      <c r="F110" s="149"/>
      <c r="G110" s="149"/>
      <c r="H110" s="149"/>
      <c r="I110" s="149"/>
      <c r="J110" s="149"/>
      <c r="K110" s="149"/>
      <c r="L110" s="149"/>
      <c r="M110" s="149"/>
      <c r="N110" s="149"/>
      <c r="O110" s="149"/>
      <c r="P110" s="149"/>
    </row>
    <row r="111" spans="2:16" x14ac:dyDescent="0.25">
      <c r="B111" s="148"/>
      <c r="C111" s="149"/>
      <c r="D111" s="149"/>
      <c r="E111" s="149"/>
      <c r="F111" s="149"/>
      <c r="G111" s="149"/>
      <c r="H111" s="149"/>
      <c r="I111" s="149"/>
      <c r="J111" s="149"/>
      <c r="K111" s="149"/>
      <c r="L111" s="149"/>
      <c r="M111" s="149"/>
      <c r="N111" s="149"/>
      <c r="O111" s="149"/>
      <c r="P111" s="149"/>
    </row>
  </sheetData>
  <sheetProtection algorithmName="SHA-512" hashValue="puJnExxI9mHZ6LAcGNSA+IltQGI0YZkwydEnYWFlPsKwXt8NKDRXTx6AE3OkXUm/uVHV46t2K+WecNDa3dJO0w==" saltValue="0WquZikzrpDQEpVc73JOjA==" spinCount="100000" sheet="1" selectLockedCells="1"/>
  <protectedRanges>
    <protectedRange sqref="D26" name="Range2"/>
    <protectedRange sqref="C18:C23" name="Range1"/>
  </protectedRanges>
  <mergeCells count="33">
    <mergeCell ref="A51:L51"/>
    <mergeCell ref="B25:C25"/>
    <mergeCell ref="A2:L2"/>
    <mergeCell ref="D18:F18"/>
    <mergeCell ref="D19:F19"/>
    <mergeCell ref="D20:F20"/>
    <mergeCell ref="D21:F21"/>
    <mergeCell ref="D22:F22"/>
    <mergeCell ref="D23:F23"/>
    <mergeCell ref="B5:F5"/>
    <mergeCell ref="B7:F7"/>
    <mergeCell ref="B6:F6"/>
    <mergeCell ref="B4:F4"/>
    <mergeCell ref="B15:F15"/>
    <mergeCell ref="B17:C17"/>
    <mergeCell ref="B13:F13"/>
    <mergeCell ref="B14:F14"/>
    <mergeCell ref="B8:F8"/>
    <mergeCell ref="B9:F9"/>
    <mergeCell ref="B10:F10"/>
    <mergeCell ref="B11:F11"/>
    <mergeCell ref="B12:F12"/>
    <mergeCell ref="B46:K46"/>
    <mergeCell ref="B47:K47"/>
    <mergeCell ref="B48:K48"/>
    <mergeCell ref="B49:K49"/>
    <mergeCell ref="B39:K39"/>
    <mergeCell ref="B40:K40"/>
    <mergeCell ref="B41:K41"/>
    <mergeCell ref="B42:K42"/>
    <mergeCell ref="B43:K43"/>
    <mergeCell ref="B44:K44"/>
    <mergeCell ref="B45:K45"/>
  </mergeCells>
  <dataValidations count="6">
    <dataValidation type="list" showInputMessage="1" showErrorMessage="1" sqref="C18" xr:uid="{00000000-0002-0000-0000-000000000000}">
      <formula1>$C$64:$C$95</formula1>
    </dataValidation>
    <dataValidation type="list" allowBlank="1" showInputMessage="1" showErrorMessage="1" error="Only VFR or IFR can be entered" sqref="C19" xr:uid="{00000000-0002-0000-0000-000001000000}">
      <formula1>$D$64:$D$65</formula1>
    </dataValidation>
    <dataValidation type="decimal" allowBlank="1" showInputMessage="1" showErrorMessage="1" error="Aircraft weight must be between 0 and 600,000kg" sqref="C20" xr:uid="{00000000-0002-0000-0000-000002000000}">
      <formula1>0</formula1>
      <formula2>600000</formula2>
    </dataValidation>
    <dataValidation type="decimal" allowBlank="1" showInputMessage="1" showErrorMessage="1" error="Domestic En-route Distance must be between 0 and 1000 nautical miles" sqref="C22" xr:uid="{00000000-0002-0000-0000-000003000000}">
      <formula1>0</formula1>
      <formula2>1000</formula2>
    </dataValidation>
    <dataValidation type="decimal" allowBlank="1" showInputMessage="1" showErrorMessage="1" error="Oceanic En-route Distance must be between 0 and 3500 nautical miles" sqref="C23" xr:uid="{00000000-0002-0000-0000-000004000000}">
      <formula1>0</formula1>
      <formula2>3500</formula2>
    </dataValidation>
    <dataValidation type="list" allowBlank="1" showInputMessage="1" showErrorMessage="1" sqref="D26" xr:uid="{00000000-0002-0000-0000-000005000000}">
      <formula1>C$58:C$60</formula1>
    </dataValidation>
  </dataValidations>
  <pageMargins left="0.70866141732283472" right="0.70866141732283472" top="0.74803149606299213" bottom="0.74803149606299213" header="0.31496062992125984" footer="0.31496062992125984"/>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B33"/>
  <sheetViews>
    <sheetView workbookViewId="0">
      <selection activeCell="B49" sqref="B49:K49"/>
    </sheetView>
  </sheetViews>
  <sheetFormatPr defaultRowHeight="14.5" x14ac:dyDescent="0.35"/>
  <cols>
    <col min="1" max="1" width="16.81640625" bestFit="1" customWidth="1"/>
    <col min="2" max="2" width="14.453125" bestFit="1" customWidth="1"/>
    <col min="3" max="3" width="23.1796875" customWidth="1"/>
    <col min="4" max="4" width="21.453125" customWidth="1"/>
  </cols>
  <sheetData>
    <row r="1" spans="1:2" x14ac:dyDescent="0.35">
      <c r="A1" s="33" t="s">
        <v>89</v>
      </c>
      <c r="B1" s="33"/>
    </row>
    <row r="2" spans="1:2" x14ac:dyDescent="0.35">
      <c r="A2" t="s">
        <v>57</v>
      </c>
    </row>
    <row r="3" spans="1:2" x14ac:dyDescent="0.35">
      <c r="A3" t="s">
        <v>58</v>
      </c>
    </row>
    <row r="4" spans="1:2" x14ac:dyDescent="0.35">
      <c r="A4" t="s">
        <v>60</v>
      </c>
    </row>
    <row r="5" spans="1:2" x14ac:dyDescent="0.35">
      <c r="A5" t="s">
        <v>61</v>
      </c>
    </row>
    <row r="6" spans="1:2" x14ac:dyDescent="0.35">
      <c r="A6" t="s">
        <v>62</v>
      </c>
    </row>
    <row r="7" spans="1:2" x14ac:dyDescent="0.35">
      <c r="A7" t="s">
        <v>63</v>
      </c>
    </row>
    <row r="8" spans="1:2" x14ac:dyDescent="0.35">
      <c r="A8" t="s">
        <v>64</v>
      </c>
    </row>
    <row r="9" spans="1:2" x14ac:dyDescent="0.35">
      <c r="A9" t="s">
        <v>65</v>
      </c>
    </row>
    <row r="10" spans="1:2" x14ac:dyDescent="0.35">
      <c r="A10" t="s">
        <v>66</v>
      </c>
    </row>
    <row r="11" spans="1:2" x14ac:dyDescent="0.35">
      <c r="A11" t="s">
        <v>67</v>
      </c>
    </row>
    <row r="12" spans="1:2" x14ac:dyDescent="0.35">
      <c r="A12" t="s">
        <v>68</v>
      </c>
    </row>
    <row r="13" spans="1:2" x14ac:dyDescent="0.35">
      <c r="A13" t="s">
        <v>69</v>
      </c>
    </row>
    <row r="14" spans="1:2" x14ac:dyDescent="0.35">
      <c r="A14" t="s">
        <v>70</v>
      </c>
    </row>
    <row r="15" spans="1:2" x14ac:dyDescent="0.35">
      <c r="A15" t="s">
        <v>71</v>
      </c>
    </row>
    <row r="16" spans="1:2" x14ac:dyDescent="0.35">
      <c r="A16" t="s">
        <v>72</v>
      </c>
    </row>
    <row r="17" spans="1:1" x14ac:dyDescent="0.35">
      <c r="A17" t="s">
        <v>73</v>
      </c>
    </row>
    <row r="18" spans="1:1" x14ac:dyDescent="0.35">
      <c r="A18" t="s">
        <v>74</v>
      </c>
    </row>
    <row r="19" spans="1:1" x14ac:dyDescent="0.35">
      <c r="A19" t="s">
        <v>75</v>
      </c>
    </row>
    <row r="20" spans="1:1" x14ac:dyDescent="0.35">
      <c r="A20" t="s">
        <v>76</v>
      </c>
    </row>
    <row r="21" spans="1:1" x14ac:dyDescent="0.35">
      <c r="A21" t="s">
        <v>77</v>
      </c>
    </row>
    <row r="22" spans="1:1" x14ac:dyDescent="0.35">
      <c r="A22" t="s">
        <v>78</v>
      </c>
    </row>
    <row r="23" spans="1:1" x14ac:dyDescent="0.35">
      <c r="A23" t="s">
        <v>79</v>
      </c>
    </row>
    <row r="24" spans="1:1" x14ac:dyDescent="0.35">
      <c r="A24" t="s">
        <v>80</v>
      </c>
    </row>
    <row r="25" spans="1:1" x14ac:dyDescent="0.35">
      <c r="A25" t="s">
        <v>81</v>
      </c>
    </row>
    <row r="26" spans="1:1" x14ac:dyDescent="0.35">
      <c r="A26" t="s">
        <v>82</v>
      </c>
    </row>
    <row r="27" spans="1:1" x14ac:dyDescent="0.35">
      <c r="A27" t="s">
        <v>15</v>
      </c>
    </row>
    <row r="28" spans="1:1" x14ac:dyDescent="0.35">
      <c r="A28" t="s">
        <v>83</v>
      </c>
    </row>
    <row r="29" spans="1:1" x14ac:dyDescent="0.35">
      <c r="A29" t="s">
        <v>84</v>
      </c>
    </row>
    <row r="30" spans="1:1" x14ac:dyDescent="0.35">
      <c r="A30" t="s">
        <v>85</v>
      </c>
    </row>
    <row r="31" spans="1:1" x14ac:dyDescent="0.35">
      <c r="A31" t="s">
        <v>86</v>
      </c>
    </row>
    <row r="32" spans="1:1" x14ac:dyDescent="0.35">
      <c r="A32" t="s">
        <v>87</v>
      </c>
    </row>
    <row r="33" spans="1:1" x14ac:dyDescent="0.35">
      <c r="A33" t="s">
        <v>90</v>
      </c>
    </row>
  </sheetData>
  <sortState xmlns:xlrd2="http://schemas.microsoft.com/office/spreadsheetml/2017/richdata2" ref="A2:A32">
    <sortCondition ref="A2:A3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6" tint="-0.249977111117893"/>
    <pageSetUpPr fitToPage="1"/>
  </sheetPr>
  <dimension ref="A1:AN94"/>
  <sheetViews>
    <sheetView topLeftCell="A27" zoomScale="80" zoomScaleNormal="80" workbookViewId="0">
      <selection activeCell="N43" sqref="N43:Q61"/>
    </sheetView>
  </sheetViews>
  <sheetFormatPr defaultColWidth="9.1796875" defaultRowHeight="14.5" x14ac:dyDescent="0.35"/>
  <cols>
    <col min="1" max="1" width="29.54296875" style="10" bestFit="1" customWidth="1"/>
    <col min="2" max="2" width="11" style="1" customWidth="1"/>
    <col min="3" max="3" width="8.81640625" style="1" bestFit="1" customWidth="1"/>
    <col min="4" max="4" width="13.1796875" style="1" bestFit="1" customWidth="1"/>
    <col min="5" max="5" width="10.81640625" style="1" bestFit="1" customWidth="1"/>
    <col min="6" max="7" width="10.453125" style="1" bestFit="1" customWidth="1"/>
    <col min="8" max="8" width="9.453125" style="1" bestFit="1" customWidth="1"/>
    <col min="9" max="9" width="10.81640625" style="1" bestFit="1" customWidth="1"/>
    <col min="10" max="10" width="11.453125" style="1" bestFit="1" customWidth="1"/>
    <col min="11" max="12" width="9.453125" style="1" bestFit="1" customWidth="1"/>
    <col min="13" max="13" width="13.54296875" style="1" bestFit="1" customWidth="1"/>
    <col min="14" max="14" width="11.54296875" style="1" customWidth="1"/>
    <col min="15" max="15" width="9.54296875" style="1" customWidth="1"/>
    <col min="16" max="16" width="8.81640625" style="1" bestFit="1" customWidth="1"/>
    <col min="17" max="17" width="12.453125" style="1" bestFit="1" customWidth="1"/>
    <col min="18" max="18" width="7.453125" style="1" bestFit="1" customWidth="1"/>
    <col min="19" max="19" width="8.1796875" style="1" bestFit="1" customWidth="1"/>
    <col min="20" max="21" width="8.1796875" style="1" customWidth="1"/>
    <col min="22" max="22" width="11.453125" style="20" bestFit="1" customWidth="1"/>
    <col min="23" max="23" width="13.453125" style="20" bestFit="1" customWidth="1"/>
    <col min="24" max="24" width="8.81640625" style="1" bestFit="1" customWidth="1"/>
    <col min="25" max="25" width="13" style="20" bestFit="1" customWidth="1"/>
    <col min="26" max="26" width="10.54296875" style="20" bestFit="1" customWidth="1"/>
    <col min="27" max="27" width="12" style="20" bestFit="1" customWidth="1"/>
    <col min="28" max="29" width="8.81640625"/>
    <col min="30" max="30" width="10.54296875" style="20" bestFit="1" customWidth="1"/>
    <col min="31" max="31" width="8.1796875" style="20" bestFit="1" customWidth="1"/>
    <col min="32" max="32" width="7.1796875" style="20" bestFit="1" customWidth="1"/>
    <col min="33" max="33" width="9.453125" style="1" bestFit="1" customWidth="1"/>
    <col min="34" max="34" width="11" style="1" bestFit="1" customWidth="1"/>
    <col min="35" max="35" width="12" style="1" bestFit="1" customWidth="1"/>
    <col min="36" max="36" width="8" style="1" bestFit="1" customWidth="1"/>
    <col min="37" max="37" width="9.1796875" style="1" bestFit="1" customWidth="1"/>
    <col min="38" max="38" width="12.453125" style="1" bestFit="1" customWidth="1"/>
    <col min="39" max="39" width="8" style="1" bestFit="1" customWidth="1"/>
    <col min="40" max="40" width="8.1796875" style="1" bestFit="1" customWidth="1"/>
    <col min="41" max="41" width="6.81640625" style="1" bestFit="1" customWidth="1"/>
    <col min="42" max="43" width="7.1796875" style="1" bestFit="1" customWidth="1"/>
    <col min="44" max="45" width="6.81640625" style="1" bestFit="1" customWidth="1"/>
    <col min="46" max="46" width="5.81640625" style="1" bestFit="1" customWidth="1"/>
    <col min="47" max="47" width="5.453125" style="1" bestFit="1" customWidth="1"/>
    <col min="48" max="48" width="8.54296875" style="1" bestFit="1" customWidth="1"/>
    <col min="49" max="49" width="10.54296875" style="1" bestFit="1" customWidth="1"/>
    <col min="50" max="58" width="6.81640625" style="1" bestFit="1" customWidth="1"/>
    <col min="59" max="59" width="7.453125" style="1" bestFit="1" customWidth="1"/>
    <col min="60" max="60" width="7.1796875" style="1" bestFit="1" customWidth="1"/>
    <col min="61" max="66" width="6.81640625" style="1" bestFit="1" customWidth="1"/>
    <col min="67" max="68" width="7.1796875" style="1" bestFit="1" customWidth="1"/>
    <col min="69" max="70" width="6.81640625" style="1" bestFit="1" customWidth="1"/>
    <col min="71" max="71" width="5.81640625" style="1" bestFit="1" customWidth="1"/>
    <col min="72" max="72" width="5.453125" style="1" customWidth="1"/>
    <col min="73" max="73" width="8.54296875" style="1" bestFit="1" customWidth="1"/>
    <col min="74" max="74" width="10.54296875" style="1" bestFit="1" customWidth="1"/>
    <col min="75" max="83" width="6.81640625" style="1" bestFit="1" customWidth="1"/>
    <col min="84" max="84" width="7.453125" style="1" bestFit="1" customWidth="1"/>
    <col min="85" max="85" width="7.1796875" style="1" bestFit="1" customWidth="1"/>
    <col min="86" max="91" width="6.81640625" style="1" bestFit="1" customWidth="1"/>
    <col min="92" max="93" width="7.1796875" style="1" bestFit="1" customWidth="1"/>
    <col min="94" max="94" width="6.81640625" style="1" bestFit="1" customWidth="1"/>
    <col min="95" max="95" width="12.1796875" style="1" bestFit="1" customWidth="1"/>
    <col min="96" max="96" width="7.1796875" style="1" bestFit="1" customWidth="1"/>
    <col min="97" max="97" width="5.453125" style="1" customWidth="1"/>
    <col min="98" max="98" width="5.453125" style="1" bestFit="1" customWidth="1"/>
    <col min="99" max="16384" width="9.1796875" style="1"/>
  </cols>
  <sheetData>
    <row r="1" spans="1:24" x14ac:dyDescent="0.35">
      <c r="A1" s="1"/>
    </row>
    <row r="2" spans="1:24" ht="12.75" customHeight="1" x14ac:dyDescent="0.35">
      <c r="A2" s="12" t="s">
        <v>91</v>
      </c>
      <c r="B2" s="13"/>
      <c r="C2" s="13"/>
      <c r="D2" s="13"/>
      <c r="E2" s="13"/>
      <c r="F2" s="13"/>
      <c r="X2" s="19"/>
    </row>
    <row r="3" spans="1:24" x14ac:dyDescent="0.35">
      <c r="A3" s="1"/>
      <c r="X3" s="19"/>
    </row>
    <row r="4" spans="1:24" x14ac:dyDescent="0.35">
      <c r="A4" s="1"/>
      <c r="X4" s="19"/>
    </row>
    <row r="5" spans="1:24" ht="52.5" x14ac:dyDescent="0.35">
      <c r="A5" s="2" t="s">
        <v>92</v>
      </c>
      <c r="B5" s="3" t="s">
        <v>93</v>
      </c>
      <c r="C5" s="4" t="s">
        <v>94</v>
      </c>
      <c r="D5" s="4" t="s">
        <v>95</v>
      </c>
      <c r="E5" s="4" t="s">
        <v>96</v>
      </c>
      <c r="F5" s="4" t="s">
        <v>97</v>
      </c>
      <c r="G5" s="4" t="s">
        <v>98</v>
      </c>
      <c r="H5" s="4" t="s">
        <v>99</v>
      </c>
      <c r="J5" s="5" t="s">
        <v>100</v>
      </c>
      <c r="K5" s="4" t="s">
        <v>96</v>
      </c>
      <c r="L5" s="4" t="s">
        <v>97</v>
      </c>
      <c r="M5" s="4" t="s">
        <v>98</v>
      </c>
      <c r="N5" s="4" t="s">
        <v>99</v>
      </c>
      <c r="X5" s="6"/>
    </row>
    <row r="6" spans="1:24" x14ac:dyDescent="0.35">
      <c r="A6" s="7" t="s">
        <v>101</v>
      </c>
      <c r="B6" s="14">
        <v>3.2</v>
      </c>
      <c r="C6" s="14">
        <v>3.85</v>
      </c>
      <c r="D6" s="14">
        <v>7.65</v>
      </c>
      <c r="E6" s="14">
        <v>6.52</v>
      </c>
      <c r="F6" s="14">
        <v>8.5299999999999994</v>
      </c>
      <c r="G6" s="14">
        <v>8.5299999999999994</v>
      </c>
      <c r="H6" s="14">
        <v>8.5299999999999994</v>
      </c>
      <c r="J6" s="7" t="s">
        <v>101</v>
      </c>
      <c r="K6" s="15">
        <v>2.3600000000000001E-3</v>
      </c>
      <c r="L6" s="15">
        <v>3.1099999999999999E-3</v>
      </c>
      <c r="M6" s="15">
        <v>3.1099999999999999E-3</v>
      </c>
      <c r="N6" s="15">
        <v>0.51846000000000003</v>
      </c>
      <c r="X6" s="6"/>
    </row>
    <row r="7" spans="1:24" x14ac:dyDescent="0.35">
      <c r="A7" s="7" t="s">
        <v>102</v>
      </c>
      <c r="B7" s="14">
        <v>3.2</v>
      </c>
      <c r="C7" s="14">
        <v>3.85</v>
      </c>
      <c r="D7" s="14">
        <v>7.65</v>
      </c>
      <c r="E7" s="14">
        <v>6.52</v>
      </c>
      <c r="F7" s="14">
        <v>47.37</v>
      </c>
      <c r="G7" s="14">
        <v>47.37</v>
      </c>
      <c r="H7" s="14">
        <v>47.37</v>
      </c>
      <c r="J7" s="7" t="s">
        <v>102</v>
      </c>
      <c r="K7" s="15">
        <v>2.3600000000000001E-3</v>
      </c>
      <c r="L7" s="15">
        <v>1.7229999999999999E-2</v>
      </c>
      <c r="M7" s="15">
        <v>1.7229999999999999E-2</v>
      </c>
      <c r="N7" s="15">
        <v>2.8780199999999998</v>
      </c>
      <c r="X7" s="6"/>
    </row>
    <row r="8" spans="1:24" x14ac:dyDescent="0.35">
      <c r="A8" s="7" t="s">
        <v>103</v>
      </c>
      <c r="B8" s="14">
        <v>3.2</v>
      </c>
      <c r="C8" s="14">
        <v>3.85</v>
      </c>
      <c r="D8" s="14">
        <v>7.65</v>
      </c>
      <c r="E8" s="14">
        <v>6.52</v>
      </c>
      <c r="F8" s="14">
        <v>15.57</v>
      </c>
      <c r="G8" s="14">
        <v>15.57</v>
      </c>
      <c r="H8" s="14">
        <v>15.57</v>
      </c>
      <c r="J8" s="7" t="s">
        <v>103</v>
      </c>
      <c r="K8" s="15">
        <v>2.3600000000000001E-3</v>
      </c>
      <c r="L8" s="15">
        <v>5.6699999999999997E-3</v>
      </c>
      <c r="M8" s="15">
        <v>5.6699999999999997E-3</v>
      </c>
      <c r="N8" s="15">
        <v>0.94620000000000004</v>
      </c>
      <c r="X8" s="6"/>
    </row>
    <row r="9" spans="1:24" x14ac:dyDescent="0.35">
      <c r="A9" s="7" t="s">
        <v>104</v>
      </c>
      <c r="B9" s="14">
        <v>3.2</v>
      </c>
      <c r="C9" s="14">
        <v>3.85</v>
      </c>
      <c r="D9" s="14">
        <v>7.65</v>
      </c>
      <c r="E9" s="14">
        <v>6.52</v>
      </c>
      <c r="F9" s="14">
        <v>26.09</v>
      </c>
      <c r="G9" s="14">
        <v>26.09</v>
      </c>
      <c r="H9" s="14">
        <v>26.09</v>
      </c>
      <c r="J9" s="7" t="s">
        <v>104</v>
      </c>
      <c r="K9" s="15">
        <v>2.3600000000000001E-3</v>
      </c>
      <c r="L9" s="15">
        <v>9.4800000000000006E-3</v>
      </c>
      <c r="M9" s="15">
        <v>9.4800000000000006E-3</v>
      </c>
      <c r="N9" s="15">
        <v>1.5848800000000001</v>
      </c>
      <c r="X9" s="6"/>
    </row>
    <row r="10" spans="1:24" x14ac:dyDescent="0.35">
      <c r="A10" s="7" t="s">
        <v>105</v>
      </c>
      <c r="B10" s="14">
        <v>3.2</v>
      </c>
      <c r="C10" s="14">
        <v>3.85</v>
      </c>
      <c r="D10" s="14">
        <v>7.65</v>
      </c>
      <c r="E10" s="14">
        <v>6.52</v>
      </c>
      <c r="F10" s="14">
        <v>17.690000000000001</v>
      </c>
      <c r="G10" s="14">
        <v>17.690000000000001</v>
      </c>
      <c r="H10" s="14">
        <v>17.690000000000001</v>
      </c>
      <c r="J10" s="7" t="s">
        <v>105</v>
      </c>
      <c r="K10" s="15">
        <v>2.3600000000000001E-3</v>
      </c>
      <c r="L10" s="15">
        <v>6.4400000000000004E-3</v>
      </c>
      <c r="M10" s="15">
        <v>6.4400000000000004E-3</v>
      </c>
      <c r="N10" s="15">
        <v>1.0743100000000001</v>
      </c>
      <c r="X10" s="6"/>
    </row>
    <row r="11" spans="1:24" x14ac:dyDescent="0.35">
      <c r="A11" s="7" t="s">
        <v>106</v>
      </c>
      <c r="B11" s="14">
        <v>3.2</v>
      </c>
      <c r="C11" s="14">
        <v>3.85</v>
      </c>
      <c r="D11" s="14">
        <v>7.65</v>
      </c>
      <c r="E11" s="14">
        <v>6.52</v>
      </c>
      <c r="F11" s="14">
        <v>10.77</v>
      </c>
      <c r="G11" s="14">
        <v>10.77</v>
      </c>
      <c r="H11" s="14">
        <v>10.77</v>
      </c>
      <c r="J11" s="7" t="s">
        <v>106</v>
      </c>
      <c r="K11" s="15">
        <v>2.3600000000000001E-3</v>
      </c>
      <c r="L11" s="15">
        <v>3.9199999999999999E-3</v>
      </c>
      <c r="M11" s="15">
        <v>3.9199999999999999E-3</v>
      </c>
      <c r="N11" s="15">
        <v>0.65447999999999995</v>
      </c>
      <c r="X11" s="6"/>
    </row>
    <row r="12" spans="1:24" x14ac:dyDescent="0.35">
      <c r="A12" s="7" t="s">
        <v>107</v>
      </c>
      <c r="B12" s="14">
        <v>3.2</v>
      </c>
      <c r="C12" s="14">
        <v>3.85</v>
      </c>
      <c r="D12" s="14">
        <v>7.65</v>
      </c>
      <c r="E12" s="14">
        <v>6.52</v>
      </c>
      <c r="F12" s="14">
        <v>18.260000000000002</v>
      </c>
      <c r="G12" s="14">
        <v>18.260000000000002</v>
      </c>
      <c r="H12" s="14">
        <v>18.260000000000002</v>
      </c>
      <c r="J12" s="7" t="s">
        <v>107</v>
      </c>
      <c r="K12" s="15">
        <v>2.3600000000000001E-3</v>
      </c>
      <c r="L12" s="15">
        <v>6.6400000000000001E-3</v>
      </c>
      <c r="M12" s="15">
        <v>6.6400000000000001E-3</v>
      </c>
      <c r="N12" s="15">
        <v>1.1098300000000001</v>
      </c>
      <c r="X12" s="6"/>
    </row>
    <row r="13" spans="1:24" x14ac:dyDescent="0.35">
      <c r="A13" s="7" t="s">
        <v>108</v>
      </c>
      <c r="B13" s="14">
        <v>3.2</v>
      </c>
      <c r="C13" s="14">
        <v>3.85</v>
      </c>
      <c r="D13" s="14">
        <v>7.65</v>
      </c>
      <c r="E13" s="14">
        <v>6.52</v>
      </c>
      <c r="F13" s="14">
        <v>10.94</v>
      </c>
      <c r="G13" s="14">
        <v>10.94</v>
      </c>
      <c r="H13" s="14">
        <v>10.94</v>
      </c>
      <c r="J13" s="7" t="s">
        <v>108</v>
      </c>
      <c r="K13" s="15">
        <v>2.3600000000000001E-3</v>
      </c>
      <c r="L13" s="15">
        <v>3.9699999999999996E-3</v>
      </c>
      <c r="M13" s="15">
        <v>3.9699999999999996E-3</v>
      </c>
      <c r="N13" s="15">
        <v>0.66427000000000003</v>
      </c>
      <c r="X13" s="6"/>
    </row>
    <row r="14" spans="1:24" x14ac:dyDescent="0.35">
      <c r="A14" s="7" t="s">
        <v>109</v>
      </c>
      <c r="B14" s="14">
        <v>3.2</v>
      </c>
      <c r="C14" s="14">
        <v>3.85</v>
      </c>
      <c r="D14" s="14">
        <v>7.65</v>
      </c>
      <c r="E14" s="14">
        <v>6.52</v>
      </c>
      <c r="F14" s="14">
        <v>9.44</v>
      </c>
      <c r="G14" s="14">
        <v>9.44</v>
      </c>
      <c r="H14" s="14">
        <v>9.44</v>
      </c>
      <c r="J14" s="7" t="s">
        <v>109</v>
      </c>
      <c r="K14" s="15">
        <v>2.3600000000000001E-3</v>
      </c>
      <c r="L14" s="15">
        <v>3.4299999999999999E-3</v>
      </c>
      <c r="M14" s="15">
        <v>3.4299999999999999E-3</v>
      </c>
      <c r="N14" s="15">
        <v>0.57367000000000001</v>
      </c>
      <c r="X14" s="6"/>
    </row>
    <row r="15" spans="1:24" x14ac:dyDescent="0.35">
      <c r="A15" s="7" t="s">
        <v>110</v>
      </c>
      <c r="B15" s="14">
        <v>3.2</v>
      </c>
      <c r="C15" s="14">
        <v>3.85</v>
      </c>
      <c r="D15" s="14">
        <v>7.65</v>
      </c>
      <c r="E15" s="14">
        <v>6.52</v>
      </c>
      <c r="F15" s="14">
        <v>12.81</v>
      </c>
      <c r="G15" s="14">
        <v>12.81</v>
      </c>
      <c r="H15" s="14">
        <v>12.81</v>
      </c>
      <c r="J15" s="7" t="s">
        <v>110</v>
      </c>
      <c r="K15" s="15">
        <v>2.3600000000000001E-3</v>
      </c>
      <c r="L15" s="15">
        <v>4.6499999999999996E-3</v>
      </c>
      <c r="M15" s="15">
        <v>4.6499999999999996E-3</v>
      </c>
      <c r="N15" s="15">
        <v>0.77858000000000005</v>
      </c>
      <c r="X15" s="6"/>
    </row>
    <row r="16" spans="1:24" x14ac:dyDescent="0.35">
      <c r="A16" s="7" t="s">
        <v>111</v>
      </c>
      <c r="B16" s="14">
        <v>3.2</v>
      </c>
      <c r="C16" s="14">
        <v>3.85</v>
      </c>
      <c r="D16" s="14">
        <v>7.65</v>
      </c>
      <c r="E16" s="14">
        <v>6.52</v>
      </c>
      <c r="F16" s="14">
        <v>30.7</v>
      </c>
      <c r="G16" s="14">
        <v>30.7</v>
      </c>
      <c r="H16" s="14">
        <v>30.7</v>
      </c>
      <c r="J16" s="7" t="s">
        <v>111</v>
      </c>
      <c r="K16" s="15">
        <v>2.3600000000000001E-3</v>
      </c>
      <c r="L16" s="15">
        <v>1.116E-2</v>
      </c>
      <c r="M16" s="15">
        <v>1.116E-2</v>
      </c>
      <c r="N16" s="15">
        <v>1.8648</v>
      </c>
      <c r="X16" s="6"/>
    </row>
    <row r="17" spans="1:40" x14ac:dyDescent="0.35">
      <c r="A17" s="7" t="s">
        <v>112</v>
      </c>
      <c r="B17" s="14">
        <v>3.2</v>
      </c>
      <c r="C17" s="14">
        <v>3.85</v>
      </c>
      <c r="D17" s="14">
        <v>7.65</v>
      </c>
      <c r="E17" s="14">
        <v>6.52</v>
      </c>
      <c r="F17" s="14">
        <v>23.04</v>
      </c>
      <c r="G17" s="14">
        <v>23.04</v>
      </c>
      <c r="H17" s="14">
        <v>23.04</v>
      </c>
      <c r="J17" s="7" t="s">
        <v>112</v>
      </c>
      <c r="K17" s="15">
        <v>2.3600000000000001E-3</v>
      </c>
      <c r="L17" s="15">
        <v>8.3700000000000007E-3</v>
      </c>
      <c r="M17" s="15">
        <v>8.3700000000000007E-3</v>
      </c>
      <c r="N17" s="15">
        <v>1.3995599999999999</v>
      </c>
      <c r="X17" s="6"/>
    </row>
    <row r="18" spans="1:40" x14ac:dyDescent="0.35">
      <c r="A18" s="7" t="s">
        <v>113</v>
      </c>
      <c r="B18" s="14">
        <v>3.2</v>
      </c>
      <c r="C18" s="14">
        <v>3.85</v>
      </c>
      <c r="D18" s="14">
        <v>7.65</v>
      </c>
      <c r="E18" s="14">
        <v>6.52</v>
      </c>
      <c r="F18" s="14">
        <v>47.37</v>
      </c>
      <c r="G18" s="14">
        <v>47.37</v>
      </c>
      <c r="H18" s="14">
        <v>47.37</v>
      </c>
      <c r="J18" s="7" t="s">
        <v>113</v>
      </c>
      <c r="K18" s="15">
        <v>2.3600000000000001E-3</v>
      </c>
      <c r="L18" s="15">
        <v>1.7229999999999999E-2</v>
      </c>
      <c r="M18" s="15">
        <v>1.7229999999999999E-2</v>
      </c>
      <c r="N18" s="15">
        <v>2.8780199999999998</v>
      </c>
      <c r="X18" s="6"/>
    </row>
    <row r="19" spans="1:40" x14ac:dyDescent="0.35">
      <c r="A19" s="7" t="s">
        <v>114</v>
      </c>
      <c r="B19" s="14">
        <v>3.2</v>
      </c>
      <c r="C19" s="14">
        <v>11.25</v>
      </c>
      <c r="D19" s="14">
        <v>22</v>
      </c>
      <c r="E19" s="14">
        <v>18.68</v>
      </c>
      <c r="F19" s="14">
        <v>18.670000000000002</v>
      </c>
      <c r="G19" s="14">
        <v>18.670000000000002</v>
      </c>
      <c r="H19" s="14">
        <v>18.670000000000002</v>
      </c>
      <c r="J19" s="7" t="s">
        <v>114</v>
      </c>
      <c r="K19" s="15">
        <v>5.3200000000000001E-3</v>
      </c>
      <c r="L19" s="15">
        <v>3.7699999999999999E-3</v>
      </c>
      <c r="M19" s="15">
        <v>3.7699999999999999E-3</v>
      </c>
      <c r="N19" s="15">
        <v>0.62994000000000006</v>
      </c>
      <c r="X19" s="6"/>
    </row>
    <row r="20" spans="1:40" x14ac:dyDescent="0.35">
      <c r="A20" s="7" t="s">
        <v>115</v>
      </c>
      <c r="B20" s="14">
        <v>3.2</v>
      </c>
      <c r="C20" s="14">
        <v>5.2</v>
      </c>
      <c r="D20" s="14">
        <v>10.35</v>
      </c>
      <c r="E20" s="14">
        <v>7.31</v>
      </c>
      <c r="F20" s="14">
        <v>4.83</v>
      </c>
      <c r="G20" s="14">
        <v>4.83</v>
      </c>
      <c r="H20" s="14">
        <v>4.83</v>
      </c>
      <c r="J20" s="7" t="s">
        <v>115</v>
      </c>
      <c r="K20" s="15">
        <v>8.8000000000000003E-4</v>
      </c>
      <c r="L20" s="15">
        <v>5.8E-4</v>
      </c>
      <c r="M20" s="15">
        <v>5.8E-4</v>
      </c>
      <c r="N20" s="15">
        <v>9.6030000000000004E-2</v>
      </c>
      <c r="X20" s="6"/>
    </row>
    <row r="21" spans="1:40" x14ac:dyDescent="0.35">
      <c r="A21" s="7" t="s">
        <v>116</v>
      </c>
      <c r="B21" s="14">
        <v>3.2</v>
      </c>
      <c r="C21" s="14">
        <v>5.2</v>
      </c>
      <c r="D21" s="14">
        <v>10.35</v>
      </c>
      <c r="E21" s="14">
        <v>9.11</v>
      </c>
      <c r="F21" s="14">
        <v>8.0399999999999991</v>
      </c>
      <c r="G21" s="14">
        <v>8.0399999999999991</v>
      </c>
      <c r="H21" s="14">
        <v>8.0399999999999991</v>
      </c>
      <c r="J21" s="7" t="s">
        <v>116</v>
      </c>
      <c r="K21" s="15">
        <v>1.1000000000000001E-3</v>
      </c>
      <c r="L21" s="15">
        <v>9.6000000000000002E-4</v>
      </c>
      <c r="M21" s="15">
        <v>9.6000000000000002E-4</v>
      </c>
      <c r="N21" s="15">
        <v>0.16008</v>
      </c>
      <c r="X21" s="6"/>
    </row>
    <row r="22" spans="1:40" x14ac:dyDescent="0.35">
      <c r="A22" s="7" t="s">
        <v>117</v>
      </c>
      <c r="B22" s="14">
        <v>3.2</v>
      </c>
      <c r="C22" s="14">
        <v>5.2</v>
      </c>
      <c r="D22" s="14">
        <v>10.35</v>
      </c>
      <c r="E22" s="14">
        <v>9.11</v>
      </c>
      <c r="F22" s="14">
        <v>7.45</v>
      </c>
      <c r="G22" s="14">
        <v>7.45</v>
      </c>
      <c r="H22" s="14">
        <v>7.45</v>
      </c>
      <c r="J22" s="7" t="s">
        <v>117</v>
      </c>
      <c r="K22" s="15">
        <v>1.1000000000000001E-3</v>
      </c>
      <c r="L22" s="15">
        <v>8.9999999999999998E-4</v>
      </c>
      <c r="M22" s="15">
        <v>8.9999999999999998E-4</v>
      </c>
      <c r="N22" s="15">
        <v>0.14829000000000001</v>
      </c>
      <c r="V22" s="17"/>
      <c r="W22" s="17"/>
      <c r="X22" s="6"/>
    </row>
    <row r="23" spans="1:40" x14ac:dyDescent="0.35">
      <c r="A23" s="1"/>
      <c r="V23" s="17"/>
      <c r="W23" s="17"/>
      <c r="X23" s="6"/>
    </row>
    <row r="24" spans="1:40" x14ac:dyDescent="0.35">
      <c r="A24" s="1"/>
      <c r="V24" s="17"/>
      <c r="W24" s="17"/>
      <c r="X24" s="6"/>
    </row>
    <row r="25" spans="1:40" s="9" customFormat="1" ht="13" x14ac:dyDescent="0.3">
      <c r="V25" s="17"/>
      <c r="W25" s="17"/>
      <c r="Y25" s="20"/>
      <c r="Z25" s="20"/>
      <c r="AA25" s="20"/>
      <c r="AD25" s="20"/>
      <c r="AE25" s="20"/>
      <c r="AF25" s="20"/>
    </row>
    <row r="26" spans="1:40" s="9" customFormat="1" ht="13" x14ac:dyDescent="0.3">
      <c r="A26" s="16"/>
      <c r="V26" s="20"/>
      <c r="W26" s="17"/>
      <c r="Y26" s="20"/>
      <c r="Z26" s="20"/>
      <c r="AA26" s="20"/>
      <c r="AD26" s="20"/>
      <c r="AE26" s="20"/>
      <c r="AF26" s="20"/>
    </row>
    <row r="27" spans="1:40" x14ac:dyDescent="0.35">
      <c r="A27" s="1"/>
      <c r="W27" s="17"/>
    </row>
    <row r="28" spans="1:40" x14ac:dyDescent="0.35">
      <c r="W28" s="17"/>
    </row>
    <row r="29" spans="1:40" x14ac:dyDescent="0.35">
      <c r="A29" s="1"/>
    </row>
    <row r="30" spans="1:40" ht="15.5" x14ac:dyDescent="0.35">
      <c r="A30" s="12" t="s">
        <v>118</v>
      </c>
      <c r="B30" s="13"/>
      <c r="C30" s="13"/>
      <c r="D30" s="13"/>
      <c r="E30" s="13"/>
      <c r="F30" s="13"/>
    </row>
    <row r="31" spans="1:40" ht="13" x14ac:dyDescent="0.3">
      <c r="C31" s="247" t="s">
        <v>119</v>
      </c>
      <c r="D31" s="247"/>
      <c r="E31" s="247"/>
      <c r="F31" s="247"/>
      <c r="G31" s="22"/>
      <c r="H31" s="22"/>
      <c r="I31" s="22"/>
      <c r="J31" s="22"/>
      <c r="K31" s="22"/>
      <c r="L31" s="22"/>
      <c r="M31" s="22"/>
      <c r="N31" s="22"/>
      <c r="O31" s="22"/>
      <c r="P31" s="22"/>
      <c r="Q31" s="22"/>
      <c r="R31" s="22"/>
      <c r="S31" s="22"/>
      <c r="T31" s="22"/>
      <c r="U31" s="22"/>
      <c r="V31" s="27"/>
      <c r="W31" s="27"/>
      <c r="X31" s="27" t="s">
        <v>120</v>
      </c>
      <c r="Y31" s="27"/>
      <c r="Z31" s="27"/>
      <c r="AA31" s="1"/>
      <c r="AB31" s="1"/>
      <c r="AC31" s="1"/>
      <c r="AD31" s="27"/>
      <c r="AE31" s="27"/>
      <c r="AF31" s="1"/>
    </row>
    <row r="32" spans="1:40" ht="26.5" x14ac:dyDescent="0.35">
      <c r="A32" s="1"/>
      <c r="B32" s="11"/>
      <c r="C32" s="11"/>
      <c r="D32" s="11"/>
      <c r="E32" s="11"/>
      <c r="F32" s="11"/>
      <c r="G32" s="11"/>
      <c r="H32" s="11"/>
      <c r="I32" s="11"/>
      <c r="J32" s="11"/>
      <c r="K32" s="11"/>
      <c r="L32" s="11"/>
      <c r="M32" s="11"/>
      <c r="N32" s="11"/>
      <c r="O32" s="11"/>
      <c r="P32" s="11"/>
      <c r="Q32" s="11"/>
      <c r="R32" s="11"/>
      <c r="S32" s="11"/>
      <c r="T32" s="11"/>
      <c r="U32" s="11"/>
      <c r="V32" s="11"/>
      <c r="W32" s="11"/>
      <c r="X32" s="17" t="s">
        <v>57</v>
      </c>
      <c r="Y32" t="s">
        <v>58</v>
      </c>
      <c r="Z32" s="17" t="s">
        <v>15</v>
      </c>
      <c r="AA32" s="17" t="s">
        <v>75</v>
      </c>
      <c r="AB32" s="17" t="s">
        <v>61</v>
      </c>
      <c r="AC32" s="17" t="s">
        <v>63</v>
      </c>
      <c r="AD32" s="17" t="s">
        <v>65</v>
      </c>
      <c r="AE32" s="17" t="s">
        <v>70</v>
      </c>
      <c r="AF32" s="17" t="s">
        <v>71</v>
      </c>
      <c r="AG32" s="17" t="s">
        <v>72</v>
      </c>
      <c r="AH32" s="17" t="s">
        <v>74</v>
      </c>
      <c r="AI32" s="17" t="s">
        <v>60</v>
      </c>
      <c r="AJ32" s="17" t="s">
        <v>76</v>
      </c>
      <c r="AK32" s="17" t="s">
        <v>78</v>
      </c>
      <c r="AL32" s="17" t="s">
        <v>86</v>
      </c>
      <c r="AM32" s="17" t="s">
        <v>69</v>
      </c>
      <c r="AN32" s="17" t="s">
        <v>67</v>
      </c>
    </row>
    <row r="33" spans="1:40" s="6" customFormat="1" ht="26.5" x14ac:dyDescent="0.35">
      <c r="B33" s="17"/>
      <c r="C33" s="17" t="s">
        <v>57</v>
      </c>
      <c r="D33" t="s">
        <v>58</v>
      </c>
      <c r="E33" s="17" t="s">
        <v>15</v>
      </c>
      <c r="F33" s="17" t="s">
        <v>60</v>
      </c>
      <c r="G33" s="17" t="s">
        <v>61</v>
      </c>
      <c r="H33" s="17" t="s">
        <v>63</v>
      </c>
      <c r="I33" s="17" t="s">
        <v>65</v>
      </c>
      <c r="J33" s="17" t="s">
        <v>70</v>
      </c>
      <c r="K33" s="17" t="s">
        <v>71</v>
      </c>
      <c r="L33" s="17" t="s">
        <v>72</v>
      </c>
      <c r="M33" s="17" t="s">
        <v>74</v>
      </c>
      <c r="N33" s="17" t="s">
        <v>75</v>
      </c>
      <c r="O33" s="17" t="s">
        <v>76</v>
      </c>
      <c r="P33" s="17" t="s">
        <v>78</v>
      </c>
      <c r="Q33" s="17" t="s">
        <v>86</v>
      </c>
      <c r="R33" s="17" t="s">
        <v>69</v>
      </c>
      <c r="S33" s="17" t="s">
        <v>67</v>
      </c>
      <c r="T33" s="17"/>
      <c r="U33" s="17"/>
      <c r="V33" s="23" t="s">
        <v>121</v>
      </c>
      <c r="W33" s="23" t="s">
        <v>122</v>
      </c>
      <c r="X33" s="24" t="s">
        <v>115</v>
      </c>
      <c r="Y33" s="24" t="s">
        <v>116</v>
      </c>
      <c r="Z33" s="23" t="s">
        <v>117</v>
      </c>
      <c r="AA33" s="23" t="s">
        <v>109</v>
      </c>
      <c r="AM33" s="28" t="s">
        <v>114</v>
      </c>
      <c r="AN33" s="23" t="s">
        <v>113</v>
      </c>
    </row>
    <row r="34" spans="1:40" ht="12.75" customHeight="1" x14ac:dyDescent="0.3">
      <c r="A34" s="31">
        <f>Calculator!$C$20</f>
        <v>350000</v>
      </c>
      <c r="B34" s="1">
        <f>A34</f>
        <v>350000</v>
      </c>
      <c r="C34" s="8">
        <f>(IF($B34&lt;=680,$C$20,IF(AND($B34&gt;=681,$B34&lt;=1999),$D$20,IF(AND($B34&gt;=2000,$B34&lt;=5000),$E$20,IF(AND($B34&gt;=5001,$B34&lt;=7999),$F$20,IF(AND($B34&gt;=8000,$B34&lt;=30000),$G$20,IF($B34&gt;=30001,$H$20))))))+IF($B34&lt;=1999,0,IF(AND($B34&gt;=2000,$B34&lt;=5000),$K$20,IF(AND($B34&gt;=5001,$B34&lt;=30000),$L$20,IF($B34&gt;=30001,$N$20,0))))*(IF($B34&lt;=30000,($B34-2000),SQRT($B34-2000))))</f>
        <v>61.479561279854593</v>
      </c>
      <c r="D34" s="8">
        <f>(IF($B34&lt;=680,$C$21,IF(AND($B34&gt;=681,$B34&lt;=1999),$D$21,IF(AND($B34&gt;=2000,$B34&lt;=5000),$E$21,IF(AND($B34&gt;=5001,$B34&lt;=7999),$F$21,IF(AND($B34&gt;=8000,$B34&lt;=30000),$G$21,IF($B34&gt;=30001,$H$21))))))+IF($B34&lt;=1999,0,IF(AND($B34&gt;=2000,$B34&lt;=5000),$K$21,IF(AND($B34&gt;=5001,$B34&lt;=30000),$L$21,IF($B34&gt;=30001,$N$21,0))))*(IF($B34&lt;=30000,($B34-2000),SQRT($B34-2000))))</f>
        <v>102.47363292386882</v>
      </c>
      <c r="E34" s="8">
        <f>(IF($B34&lt;=680,$C$22,IF(AND($B34&gt;=681,$B34&lt;=1999),$D$22,IF(AND($B34&gt;=2000,$B34&lt;=5000),$E$22,IF(AND($B34&gt;=5001,$B34&lt;=7999),$F$22,IF(AND($B34&gt;=8000,$B34&lt;=30000),$G$22,IF($B34&gt;=30001,$H$22))))))+IF($B34&lt;=1999,0,IF(AND($B34&gt;=2000,$B34&lt;=5000),$K$22,IF(AND($B34&gt;=5001,$B34&lt;=30000),$L$22,IF($B34&gt;=30001,$N$22,0))))*(IF($B34&lt;=30000,($B34-2000),SQRT($B34-2000))))</f>
        <v>94.928532148179087</v>
      </c>
      <c r="F34" s="8">
        <f>(IF($B34&lt;=680,$C$6,IF(AND($B34&gt;=681,$B34&lt;=1999),$D$6,IF(AND($B34&gt;=2000,$B34&lt;=5000),$E$6,IF(AND($B34&gt;=5001,$B34&lt;=7999),$F$6,IF(AND($B34&gt;=8000,$B34&lt;=30000),$G$6,IF($B34&gt;=30001,$H$6))))))+IF($B34&lt;=1999,0,IF(AND($B34&gt;=2000,$B34&lt;=5000),$K$6,IF(AND($B34&gt;=5001,$B34&lt;=30000),$L$6,IF($B34&gt;=30001,$N$6,0))))*(IF($B34&lt;=30000,($B34-2000),SQRT($B34-2000))))</f>
        <v>314.37745955590344</v>
      </c>
      <c r="G34" s="8">
        <f>(IF($B34&lt;=680,$C$7,IF(AND($B34&gt;=681,$B34&lt;=1999),$D$7,IF(AND($B34&gt;=2000,$B34&lt;=5000),$E$7,IF(AND($B34&gt;=5001,$B34&lt;=7999),$F$7,IF(AND($B34&gt;=8000,$B34&lt;=30000),$G$7,IF($B34&gt;=30001,$H$7))))))+IF($B34&lt;=1999,0,IF(AND($B34&gt;=2000,$B34&lt;=5000),$K$7,IF(AND($B34&gt;=5001,$B34&lt;=30000),$L$7,IF($B34&gt;=30001,$N$7,0))))*(IF($B34&lt;=30000,($B34-2000),SQRT($B34-2000))))</f>
        <v>1745.1578824809651</v>
      </c>
      <c r="H34" s="8">
        <f>(IF($B34&lt;=680,$C$8,IF(AND($B34&gt;=681,$B34&lt;=1999),$D$8,IF(AND($B34&gt;=2000,$B34&lt;=5000),$E$8,IF(AND($B34&gt;=5001,$B34&lt;=7999),$F$8,IF(AND($B34&gt;=8000,$B34&lt;=30000),$G$8,IF($B34&gt;=30001,$H$8))))))+IF($B34&lt;=1999,0,IF(AND($B34&gt;=2000,$B34&lt;=5000),$K$8,IF(AND($B34&gt;=5001,$B34&lt;=30000),$L$8,IF($B34&gt;=30001,$N$8,0))))*(IF($B34&lt;=30000,($B34-2000),SQRT($B34-2000))))</f>
        <v>573.74780779962953</v>
      </c>
      <c r="I34" s="8">
        <f>(IF($B34&lt;=680,$C$9,IF(AND($B34&gt;=681,$B34&lt;=1999),$D$9,IF(AND($B34&gt;=2000,$B34&lt;=5000),$E$9,IF(AND($B34&gt;=5001,$B34&lt;=7999),$F$9,IF(AND($B34&gt;=8000,$B34&lt;=30000),$G$9,IF($B34&gt;=30001,$H$9))))))+IF($B34&lt;=1999,0,IF(AND($B34&gt;=2000,$B34&lt;=5000),$K$9,IF(AND($B34&gt;=5001,$B34&lt;=30000),$L$9,IF($B34&gt;=30001,$N$9,0))))*(IF($B34&lt;=30000,($B34-2000),SQRT($B34-2000))))</f>
        <v>961.03487848813859</v>
      </c>
      <c r="J34" s="8">
        <f>(IF($B34&lt;=680,$C$10,IF(AND($B34&gt;=681,$B34&lt;=1999),$D$10,IF(AND($B34&gt;=2000,$B34&lt;=5000),$E$10,IF(AND($B34&gt;=5001,$B34&lt;=7999),$F$10,IF(AND($B34&gt;=8000,$B34&lt;=30000),$G$10,IF($B34&gt;=30001,$H$10))))))+IF($B34&lt;=1999,0,IF(AND($B34&gt;=2000,$B34&lt;=5000),$K$10,IF(AND($B34&gt;=5001,$B34&lt;=30000),$L$10,IF($B34&gt;=30001,$N$10,0))))*(IF($B34&lt;=30000,($B34-2000),SQRT($B34-2000))))</f>
        <v>651.4418502401395</v>
      </c>
      <c r="K34" s="8">
        <f>(IF($B34&lt;=680,$C$11,IF(AND($B34&gt;=681,$B34&lt;=1999),$D$11,IF(AND($B34&gt;=2000,$B34&lt;=5000),$E$11,IF(AND($B34&gt;=5001,$B34&lt;=7999),$F$11,IF(AND($B34&gt;=8000,$B34&lt;=30000),$G$11,IF($B34&gt;=30001,$H$11))))))+IF($B34&lt;=1999,0,IF(AND($B34&gt;=2000,$B34&lt;=5000),$K$11,IF(AND($B34&gt;=5001,$B34&lt;=30000),$L$11,IF($B34&gt;=30001,$N$11,0))))*(IF($B34&lt;=30000,($B34-2000),SQRT($B34-2000))))</f>
        <v>396.85773160928073</v>
      </c>
      <c r="L34" s="8">
        <f>(IF($B34&lt;=680,$C$12,IF(AND($B34&gt;=681,$B34&lt;=1999),$D$12,IF(AND($B34&gt;=2000,$B34&lt;=5000),$E$12,IF(AND($B34&gt;=5001,$B34&lt;=7999),$F$12,IF(AND($B34&gt;=8000,$B34&lt;=30000),$G$12,IF($B34&gt;=30001,$H$12))))))+IF($B34&lt;=1999,0,IF(AND($B34&gt;=2000,$B34&lt;=5000),$K$12,IF(AND($B34&gt;=5001,$B34&lt;=30000),$L$12,IF($B34&gt;=30001,$N$12,0))))*(IF($B34&lt;=30000,($B34-2000),SQRT($B34-2000))))</f>
        <v>672.96563985443117</v>
      </c>
      <c r="M34" s="8">
        <f>(IF($B34&lt;=680,$C$13,IF(AND($B34&gt;=681,$B34&lt;=1999),$D$13,IF(AND($B34&gt;=2000,$B34&lt;=5000),$E$13,IF(AND($B34&gt;=5001,$B34&lt;=7999),$F$13,IF(AND($B34&gt;=8000,$B34&lt;=30000),$G$13,IF($B34&gt;=30001,$H$13))))))+IF($B34&lt;=1999,0,IF(AND($B34&gt;=2000,$B34&lt;=5000),$K$13,IF(AND($B34&gt;=5001,$B34&lt;=30000),$L$13,IF($B34&gt;=30001,$N$13,0))))*(IF($B34&lt;=30000,($B34-2000),SQRT($B34-2000))))</f>
        <v>402.80300188867034</v>
      </c>
      <c r="N34" s="8">
        <f>(IF($B34&lt;=680,$C$14,IF(AND($B34&gt;=681,$B34&lt;=1999),$D$14,IF(AND($B34&gt;=2000,$B34&lt;=5000),$E$14,IF(AND($B34&gt;=5001,$B34&lt;=7999),$F$14,IF(AND($B34&gt;=8000,$B34&lt;=30000),$G$14,IF($B34&gt;=30001,$H$14))))))+IF($B34&lt;=1999,0,IF(AND($B34&gt;=2000,$B34&lt;=5000),$K$14,IF(AND($B34&gt;=5001,$B34&lt;=30000),$L$14,IF($B34&gt;=30001,$N$14,0))))*(IF($B34&lt;=30000,($B34-2000),SQRT($B34-2000))))</f>
        <v>347.85668040627075</v>
      </c>
      <c r="O34" s="8">
        <f>(IF($B34&lt;=680,$C$15,IF(AND($B34&gt;=681,$B34&lt;=1999),$D$15,IF(AND($B34&gt;=2000,$B34&lt;=5000),$E$15,IF(AND($B34&gt;=5001,$B34&lt;=7999),$F$15,IF(AND($B34&gt;=8000,$B34&lt;=30000),$G$15,IF($B34&gt;=30001,$H$15))))))+IF($B34&lt;=1999,0,IF(AND($B34&gt;=2000,$B34&lt;=5000),$K$15,IF(AND($B34&gt;=5001,$B34&lt;=30000),$L$15,IF($B34&gt;=30001,$N$15,0))))*(IF($B34&lt;=30000,($B34-2000),SQRT($B34-2000))))</f>
        <v>472.10621390470885</v>
      </c>
      <c r="P34" s="8">
        <f>(IF($B34&lt;=680,$C$16,IF(AND($B34&gt;=681,$B34&lt;=1999),$D$16,IF(AND($B34&gt;=2000,$B34&lt;=5000),$E$16,IF(AND($B34&gt;=5001,$B34&lt;=7999),$F$16,IF(AND($B34&gt;=8000,$B34&lt;=30000),$G$16,IF($B34&gt;=30001,$H$16))))))+IF($B34&lt;=1999,0,IF(AND($B34&gt;=2000,$B34&lt;=5000),$K$16,IF(AND($B34&gt;=5001,$B34&lt;=30000),$L$16,IF($B34&gt;=30001,$N$16,0))))*(IF($B34&lt;=30000,($B34-2000),SQRT($B34-2000))))</f>
        <v>1130.7739547503161</v>
      </c>
      <c r="Q34" s="8">
        <f>(IF($B34&lt;=680,$C$17,IF(AND($B34&gt;=681,$B34&lt;=1999),$D$17,IF(AND($B34&gt;=2000,$B34&lt;=5000),$E$17,IF(AND($B34&gt;=5001,$B34&lt;=7999),$F$17,IF(AND($B34&gt;=8000,$B34&lt;=30000),$G$17,IF($B34&gt;=30001,$H$17))))))+IF($B34&lt;=1999,0,IF(AND($B34&gt;=2000,$B34&lt;=5000),$K$17,IF(AND($B34&gt;=5001,$B34&lt;=30000),$L$17,IF($B34&gt;=30001,$N$17,0))))*(IF($B34&lt;=30000,($B34-2000),SQRT($B34-2000))))</f>
        <v>848.66178470096099</v>
      </c>
      <c r="R34" s="8" t="str">
        <f>IF($B34&gt;5000,"n/a",(IF($B34&lt;=680,$C$19,IF(AND($B34&gt;=681,$B34&lt;=1999),$D$19,IF(AND($B34&gt;=2000,$B34&lt;=5000),$E$19,IF(AND($B34&gt;=5001,$B34&lt;=7999),$F$19,IF(AND($B34&gt;=8000,$B34&lt;=30000),$G$19,IF($B34&gt;=30001,$H$19))))))+IF($B34&lt;=1999,0,IF(AND($B34&gt;=2000,$B34&lt;=5000),$K$19,IF(AND($B34&gt;=5001,$B34&lt;=30000),$L$19,IF($B34&gt;=30001,$N$19,0))))*(IF($B34&lt;=30000,($B34-2000),SQRT($B34-2000)))))</f>
        <v>n/a</v>
      </c>
      <c r="S34" s="8">
        <f>(IF($B34&lt;=680,$C$18,IF(AND($B34&gt;=681,$B34&lt;=1999),$D$18,IF(AND($B34&gt;=2000,$B34&lt;=5000),$E$18,IF(AND($B34&gt;=5001,$B34&lt;=7999),$F$18,IF(AND($B34&gt;=8000,$B34&lt;=30000),$G$18,IF($B34&gt;=30001,$H$18))))))+IF($B34&lt;=1999,0,IF(AND($B34&gt;=2000,$B34&lt;=5000),$K$18,IF(AND($B34&gt;=5001,$B34&lt;=30000),$L$18,IF($B34&gt;=30001,$N$18,0))))*(IF($B34&lt;=30000,($B34-2000),SQRT($B34-2000))))</f>
        <v>1745.1578824809651</v>
      </c>
      <c r="T34" s="8"/>
      <c r="U34" s="8"/>
      <c r="V34" s="25" t="e">
        <f>IF($A34&lt;=5000,MAX((HLOOKUP(V$33,#REF!,4,FALSE)*($A34/1000)),(HLOOKUP(V$33,#REF!,3,FALSE))),IF(AND($A34&gt;5000,$A34&lt;=30000),HLOOKUP(V$33,#REF!,5,FALSE)+HLOOKUP(V$33,#REF!,8,FALSE)*(($A34-5000)/1000),HLOOKUP(V$33,#REF!,5,FALSE)+HLOOKUP(V$33,#REF!,8,FALSE)*(5*SQRT(($A34/1000)-5))))</f>
        <v>#REF!</v>
      </c>
      <c r="W34" s="25" t="e">
        <f>IF($A34&lt;=5000,MAX((HLOOKUP(W$33,#REF!,4,FALSE)*($A34/1000)),(HLOOKUP(W$33,#REF!,3,FALSE))),IF(AND($A34&gt;5000,$A34&lt;=30000),HLOOKUP(W$33,#REF!,5,FALSE)+HLOOKUP(W$33,#REF!,8,FALSE)*(($A34-5000)/1000),HLOOKUP(W$33,#REF!,5,FALSE)+HLOOKUP(W$33,#REF!,8,FALSE)*(5*SQRT(($A34/1000)-5))))</f>
        <v>#REF!</v>
      </c>
      <c r="X34" s="25" t="e">
        <f>IF($A34&lt;=5000,MAX((HLOOKUP(X$33,#REF!,4,FALSE)*($A34/1000)),(HLOOKUP(X$33,#REF!,3,FALSE))),IF(AND($A34&gt;5000,$A34&lt;=30000),HLOOKUP(X$33,#REF!,5,FALSE)+HLOOKUP(X$33,#REF!,8,FALSE)*(($A34-5000)/1000),HLOOKUP(X$33,#REF!,5,FALSE)+HLOOKUP(X$33,#REF!,8,FALSE)*(5*SQRT(($A34/1000)-5))))</f>
        <v>#REF!</v>
      </c>
      <c r="Y34" s="25" t="e">
        <f>IF($A34&lt;=5000,MAX((HLOOKUP(Y$33,#REF!,4,FALSE)*($A34/1000)),(HLOOKUP(Y$33,#REF!,3,FALSE))),IF(AND($A34&gt;5000,$A34&lt;=30000),HLOOKUP(Y$33,#REF!,5,FALSE)+HLOOKUP(Y$33,#REF!,8,FALSE)*(($A34-5000)/1000),HLOOKUP(Y$33,#REF!,5,FALSE)+HLOOKUP(Y$33,#REF!,8,FALSE)*(5*SQRT(($A34/1000)-5))))</f>
        <v>#REF!</v>
      </c>
      <c r="Z34" s="25" t="e">
        <f>IF($A34&lt;=5000,MAX((HLOOKUP(Z$33,#REF!,4,FALSE)*($A34/1000)),(HLOOKUP(Z$33,#REF!,3,FALSE))),IF(AND($A34&gt;5000,$A34&lt;=30000),HLOOKUP(Z$33,#REF!,5,FALSE)+HLOOKUP(Z$33,#REF!,8,FALSE)*(($A34-5000)/1000),HLOOKUP(Z$33,#REF!,5,FALSE)+HLOOKUP(Z$33,#REF!,8,FALSE)*(5*SQRT(($A34/1000)-5))))</f>
        <v>#REF!</v>
      </c>
      <c r="AA34" s="25" t="e">
        <f>IF($A34&lt;=5000,MAX((HLOOKUP(AA$33,#REF!,4,FALSE)*($A34/1000)),(HLOOKUP(AA$33,#REF!,3,FALSE))),IF(AND($A34&gt;5000,$A34&lt;=30000),HLOOKUP(AA$33,#REF!,5,FALSE)+HLOOKUP(AA$33,#REF!,8,FALSE)*(($A34-5000)/1000),HLOOKUP(AA$33,#REF!,5,FALSE)+HLOOKUP(AA$33,#REF!,8,FALSE)*(5*SQRT(($A34/1000)-5))))</f>
        <v>#REF!</v>
      </c>
      <c r="AB34" s="8" t="e">
        <f>W34</f>
        <v>#REF!</v>
      </c>
      <c r="AC34" s="8" t="e">
        <f>V34</f>
        <v>#REF!</v>
      </c>
      <c r="AD34" s="8" t="e">
        <f>W34</f>
        <v>#REF!</v>
      </c>
      <c r="AE34" s="8" t="e">
        <f>W34</f>
        <v>#REF!</v>
      </c>
      <c r="AF34" s="30" t="e">
        <f>V34</f>
        <v>#REF!</v>
      </c>
      <c r="AG34" s="30" t="e">
        <f>W34</f>
        <v>#REF!</v>
      </c>
      <c r="AH34" s="30" t="e">
        <f>V34</f>
        <v>#REF!</v>
      </c>
      <c r="AI34" s="30" t="e">
        <f>W34</f>
        <v>#REF!</v>
      </c>
      <c r="AJ34" s="30" t="e">
        <f>W34</f>
        <v>#REF!</v>
      </c>
      <c r="AK34" s="30" t="e">
        <f>V34</f>
        <v>#REF!</v>
      </c>
      <c r="AL34" s="30" t="e">
        <f>W34</f>
        <v>#REF!</v>
      </c>
      <c r="AM34" s="25" t="str">
        <f>IF($A34&lt;=5000,MAX(#REF!,(HLOOKUP(AM$33,#REF!,4,FALSE)*($A34/1000))),"n/a")</f>
        <v>n/a</v>
      </c>
      <c r="AN34" s="25" t="e">
        <f>IF($A34&lt;=5000,MAX((HLOOKUP(AN$33,#REF!,4,FALSE)*($A34/1000)),(HLOOKUP(AN$33,#REF!,3,FALSE))),IF(AND($A34&gt;5000,$A34&lt;=30000),HLOOKUP(AN$33,#REF!,5,FALSE)+HLOOKUP(AN$33,#REF!,8,FALSE)*(($A34-5000)/1000),HLOOKUP(AN$33,#REF!,5,FALSE)+HLOOKUP(AN$33,#REF!,8,FALSE)*(5*SQRT(($A34/1000)-5))))</f>
        <v>#REF!</v>
      </c>
    </row>
    <row r="35" spans="1:40" x14ac:dyDescent="0.35">
      <c r="A35" s="26"/>
      <c r="C35" s="8"/>
      <c r="D35" s="8"/>
      <c r="E35" s="8"/>
      <c r="F35" s="8"/>
    </row>
    <row r="36" spans="1:40" x14ac:dyDescent="0.35">
      <c r="A36" s="26"/>
      <c r="C36" s="8"/>
      <c r="D36" s="8"/>
      <c r="E36" s="8"/>
      <c r="F36" s="8"/>
    </row>
    <row r="37" spans="1:40" ht="15.5" x14ac:dyDescent="0.35">
      <c r="A37" s="12" t="s">
        <v>123</v>
      </c>
      <c r="B37" s="13"/>
      <c r="C37" s="13"/>
      <c r="D37" s="13"/>
      <c r="E37" s="13"/>
      <c r="F37" s="13"/>
    </row>
    <row r="39" spans="1:40" x14ac:dyDescent="0.35">
      <c r="E39" s="1" t="s">
        <v>124</v>
      </c>
    </row>
    <row r="40" spans="1:40" x14ac:dyDescent="0.35">
      <c r="A40" s="246" t="s">
        <v>125</v>
      </c>
      <c r="B40" s="246"/>
      <c r="C40" s="246"/>
      <c r="D40" s="246"/>
      <c r="E40" s="246"/>
      <c r="F40" s="246"/>
      <c r="G40" s="246"/>
      <c r="H40" s="246"/>
      <c r="I40" s="246"/>
      <c r="J40" s="246"/>
    </row>
    <row r="41" spans="1:40" x14ac:dyDescent="0.35">
      <c r="A41" s="36"/>
      <c r="B41" s="249" t="s">
        <v>126</v>
      </c>
      <c r="C41" s="236"/>
      <c r="D41" s="236"/>
      <c r="E41" s="248"/>
      <c r="F41" s="235" t="s">
        <v>127</v>
      </c>
      <c r="G41" s="236"/>
      <c r="H41" s="236"/>
      <c r="I41" s="248"/>
      <c r="J41" s="235" t="s">
        <v>128</v>
      </c>
      <c r="K41" s="236"/>
      <c r="L41" s="236"/>
      <c r="M41" s="236"/>
      <c r="N41" s="235" t="s">
        <v>129</v>
      </c>
      <c r="O41" s="236"/>
      <c r="P41" s="236"/>
      <c r="Q41" s="236"/>
      <c r="R41" s="235" t="s">
        <v>130</v>
      </c>
      <c r="S41" s="236"/>
      <c r="T41" s="236"/>
      <c r="U41" s="236"/>
    </row>
    <row r="42" spans="1:40" ht="39.5" thickBot="1" x14ac:dyDescent="0.4">
      <c r="A42" s="36"/>
      <c r="B42" s="71" t="str">
        <f>'[3]Airways Aerodrome'!B42</f>
        <v>2024/25 Prices</v>
      </c>
      <c r="C42" s="71" t="str">
        <f>'[3]Airways Aerodrome'!C42</f>
        <v>2025/26 Prices</v>
      </c>
      <c r="D42" s="71" t="str">
        <f>'[3]Airways Aerodrome'!D42</f>
        <v>2026/27 Prices</v>
      </c>
      <c r="E42" s="71" t="str">
        <f>'[3]Airways Aerodrome'!E42</f>
        <v>2027/28 Prices</v>
      </c>
      <c r="F42" s="71" t="str">
        <f>'[3]Airways Aerodrome'!F42</f>
        <v>2024/25 Prices</v>
      </c>
      <c r="G42" s="71" t="str">
        <f>'[3]Airways Aerodrome'!G42</f>
        <v>2025/26 Prices</v>
      </c>
      <c r="H42" s="71" t="str">
        <f>'[3]Airways Aerodrome'!H42</f>
        <v>2026/27 Prices</v>
      </c>
      <c r="I42" s="71" t="str">
        <f>'[3]Airways Aerodrome'!I42</f>
        <v>2027/28 Prices</v>
      </c>
      <c r="J42" s="71" t="str">
        <f>'[3]Airways Aerodrome'!J42</f>
        <v>2024/25 Prices</v>
      </c>
      <c r="K42" s="71" t="str">
        <f>'[3]Airways Aerodrome'!K42</f>
        <v>2025/26 Prices</v>
      </c>
      <c r="L42" s="71" t="str">
        <f>'[3]Airways Aerodrome'!L42</f>
        <v>2026/27 Prices</v>
      </c>
      <c r="M42" s="71" t="str">
        <f>'[3]Airways Aerodrome'!M42</f>
        <v>2027/28 Prices</v>
      </c>
      <c r="N42" s="71" t="str">
        <f>'[3]Airways Aerodrome'!N42</f>
        <v>2024/25 Prices</v>
      </c>
      <c r="O42" s="71" t="str">
        <f>'[3]Airways Aerodrome'!O42</f>
        <v>2025/26 Prices</v>
      </c>
      <c r="P42" s="71" t="str">
        <f>'[3]Airways Aerodrome'!P42</f>
        <v>2026/27 Prices</v>
      </c>
      <c r="Q42" s="71" t="str">
        <f>'[3]Airways Aerodrome'!Q42</f>
        <v>2027/28 Prices</v>
      </c>
      <c r="R42" s="71" t="str">
        <f>'[3]Airways Aerodrome'!R42</f>
        <v>2024/25 Prices</v>
      </c>
      <c r="S42" s="71" t="str">
        <f>'[3]Airways Aerodrome'!S42</f>
        <v>2025/26 Prices</v>
      </c>
      <c r="T42" s="71" t="str">
        <f>'[3]Airways Aerodrome'!T42</f>
        <v>2026/27 Prices</v>
      </c>
      <c r="U42" s="71" t="str">
        <f>'[3]Airways Aerodrome'!U42</f>
        <v>2027/28 Prices</v>
      </c>
      <c r="V42" s="1"/>
      <c r="W42" s="1"/>
      <c r="X42" s="20"/>
      <c r="Z42" s="1"/>
      <c r="AB42" s="20"/>
      <c r="AC42" s="20"/>
      <c r="AD42"/>
      <c r="AE42"/>
      <c r="AG42" s="20"/>
      <c r="AH42" s="20"/>
    </row>
    <row r="43" spans="1:40" ht="15" thickBot="1" x14ac:dyDescent="0.4">
      <c r="A43" s="78" t="s">
        <v>57</v>
      </c>
      <c r="B43" s="153">
        <v>12.94</v>
      </c>
      <c r="C43" s="213">
        <v>13.82</v>
      </c>
      <c r="D43" s="213">
        <v>14.14</v>
      </c>
      <c r="E43" s="214">
        <v>14.41</v>
      </c>
      <c r="F43" s="153">
        <v>16.8</v>
      </c>
      <c r="G43" s="213">
        <v>17.940000000000001</v>
      </c>
      <c r="H43" s="213">
        <v>18.350000000000001</v>
      </c>
      <c r="I43" s="214">
        <v>18.7</v>
      </c>
      <c r="J43" s="153">
        <v>4.13</v>
      </c>
      <c r="K43" s="154">
        <v>4.01</v>
      </c>
      <c r="L43" s="154">
        <v>4.38</v>
      </c>
      <c r="M43" s="169">
        <v>4.3499999999999996</v>
      </c>
      <c r="N43" s="153">
        <v>4.25</v>
      </c>
      <c r="O43" s="215">
        <v>4.54</v>
      </c>
      <c r="P43" s="215">
        <v>4.6399999999999997</v>
      </c>
      <c r="Q43" s="216">
        <v>4.7300000000000004</v>
      </c>
      <c r="R43" s="158">
        <v>0</v>
      </c>
      <c r="S43" s="159">
        <v>0</v>
      </c>
      <c r="T43" s="159">
        <v>0</v>
      </c>
      <c r="U43" s="160">
        <v>0</v>
      </c>
      <c r="V43" s="1"/>
      <c r="W43" s="1"/>
      <c r="AA43" s="1"/>
      <c r="AB43" s="20"/>
      <c r="AC43" s="20"/>
      <c r="AE43"/>
      <c r="AF43"/>
      <c r="AG43" s="20"/>
      <c r="AH43" s="20"/>
      <c r="AI43" s="20"/>
    </row>
    <row r="44" spans="1:40" ht="15" thickBot="1" x14ac:dyDescent="0.4">
      <c r="A44" s="60" t="s">
        <v>58</v>
      </c>
      <c r="B44" s="155">
        <v>12.94</v>
      </c>
      <c r="C44" s="217">
        <v>13.82</v>
      </c>
      <c r="D44" s="217">
        <v>14.14</v>
      </c>
      <c r="E44" s="218">
        <v>14.41</v>
      </c>
      <c r="F44" s="155">
        <v>16.8</v>
      </c>
      <c r="G44" s="217">
        <v>17.940000000000001</v>
      </c>
      <c r="H44" s="217">
        <v>18.350000000000001</v>
      </c>
      <c r="I44" s="218">
        <v>18.7</v>
      </c>
      <c r="J44" s="155">
        <v>8.0500000000000007</v>
      </c>
      <c r="K44" s="151">
        <v>7.96</v>
      </c>
      <c r="L44" s="151">
        <v>8.3000000000000007</v>
      </c>
      <c r="M44" s="174">
        <v>8.25</v>
      </c>
      <c r="N44" s="155">
        <v>4.25</v>
      </c>
      <c r="O44" s="151">
        <v>4.54</v>
      </c>
      <c r="P44" s="151">
        <v>4.6399999999999997</v>
      </c>
      <c r="Q44" s="172">
        <v>4.7300000000000004</v>
      </c>
      <c r="R44" s="161">
        <v>0</v>
      </c>
      <c r="S44" s="116">
        <v>0</v>
      </c>
      <c r="T44" s="116">
        <v>0</v>
      </c>
      <c r="U44" s="162">
        <v>0</v>
      </c>
      <c r="V44" s="1"/>
      <c r="W44" s="1"/>
      <c r="AA44" s="1"/>
      <c r="AB44" s="20"/>
      <c r="AC44" s="20"/>
      <c r="AE44"/>
      <c r="AF44"/>
      <c r="AG44" s="20"/>
      <c r="AH44" s="20"/>
      <c r="AI44" s="20"/>
    </row>
    <row r="45" spans="1:40" ht="15" thickBot="1" x14ac:dyDescent="0.4">
      <c r="A45" s="59" t="s">
        <v>15</v>
      </c>
      <c r="B45" s="156">
        <v>12.94</v>
      </c>
      <c r="C45" s="215">
        <v>13.82</v>
      </c>
      <c r="D45" s="215">
        <v>14.14</v>
      </c>
      <c r="E45" s="218">
        <v>14.41</v>
      </c>
      <c r="F45" s="156">
        <v>16.8</v>
      </c>
      <c r="G45" s="215">
        <v>17.940000000000001</v>
      </c>
      <c r="H45" s="215">
        <v>18.350000000000001</v>
      </c>
      <c r="I45" s="218">
        <v>18.7</v>
      </c>
      <c r="J45" s="156">
        <v>9.2899999999999991</v>
      </c>
      <c r="K45" s="150">
        <v>11.82</v>
      </c>
      <c r="L45" s="150">
        <v>12.16</v>
      </c>
      <c r="M45" s="171">
        <v>12.34</v>
      </c>
      <c r="N45" s="156">
        <v>4.25</v>
      </c>
      <c r="O45" s="150">
        <v>4.54</v>
      </c>
      <c r="P45" s="150">
        <v>4.6399999999999997</v>
      </c>
      <c r="Q45" s="173">
        <v>4.7300000000000004</v>
      </c>
      <c r="R45" s="161">
        <v>0</v>
      </c>
      <c r="S45" s="116">
        <v>0</v>
      </c>
      <c r="T45" s="116">
        <v>0</v>
      </c>
      <c r="U45" s="162">
        <v>0</v>
      </c>
      <c r="V45" s="1"/>
      <c r="W45" s="1"/>
      <c r="AA45" s="1"/>
      <c r="AB45" s="20"/>
      <c r="AC45" s="20"/>
      <c r="AE45"/>
      <c r="AF45"/>
      <c r="AG45" s="20"/>
      <c r="AH45" s="20"/>
      <c r="AI45" s="20"/>
    </row>
    <row r="46" spans="1:40" ht="15" thickBot="1" x14ac:dyDescent="0.4">
      <c r="A46" s="60" t="s">
        <v>75</v>
      </c>
      <c r="B46" s="155">
        <v>9.0399999999999991</v>
      </c>
      <c r="C46" s="217">
        <v>9.65</v>
      </c>
      <c r="D46" s="217">
        <v>9.8699999999999992</v>
      </c>
      <c r="E46" s="219">
        <v>10.06</v>
      </c>
      <c r="F46" s="155">
        <v>16.8</v>
      </c>
      <c r="G46" s="217">
        <v>17.940000000000001</v>
      </c>
      <c r="H46" s="217">
        <v>18.350000000000001</v>
      </c>
      <c r="I46" s="218">
        <v>18.7</v>
      </c>
      <c r="J46" s="155">
        <v>8.36</v>
      </c>
      <c r="K46" s="151">
        <v>10.65</v>
      </c>
      <c r="L46" s="151">
        <v>10.97</v>
      </c>
      <c r="M46" s="174">
        <v>11.1</v>
      </c>
      <c r="N46" s="155">
        <v>4.25</v>
      </c>
      <c r="O46" s="151">
        <v>4.54</v>
      </c>
      <c r="P46" s="151">
        <v>4.6399999999999997</v>
      </c>
      <c r="Q46" s="172">
        <v>4.7300000000000004</v>
      </c>
      <c r="R46" s="161">
        <v>0</v>
      </c>
      <c r="S46" s="116">
        <v>0</v>
      </c>
      <c r="T46" s="116">
        <v>0</v>
      </c>
      <c r="U46" s="162">
        <v>0</v>
      </c>
      <c r="V46" s="1"/>
      <c r="W46" s="1"/>
      <c r="AA46" s="1"/>
      <c r="AB46" s="20"/>
      <c r="AC46" s="20"/>
      <c r="AE46"/>
      <c r="AF46"/>
      <c r="AG46" s="20"/>
      <c r="AH46" s="20"/>
      <c r="AI46" s="20"/>
    </row>
    <row r="47" spans="1:40" ht="15" thickBot="1" x14ac:dyDescent="0.4">
      <c r="A47" s="59" t="s">
        <v>131</v>
      </c>
      <c r="B47" s="156">
        <v>9.0399999999999991</v>
      </c>
      <c r="C47" s="215">
        <v>9.65</v>
      </c>
      <c r="D47" s="215">
        <v>9.8699999999999992</v>
      </c>
      <c r="E47" s="219">
        <v>10.06</v>
      </c>
      <c r="F47" s="156">
        <v>16.8</v>
      </c>
      <c r="G47" s="215">
        <v>17.940000000000001</v>
      </c>
      <c r="H47" s="215">
        <v>18.350000000000001</v>
      </c>
      <c r="I47" s="218">
        <v>18.7</v>
      </c>
      <c r="J47" s="156">
        <v>16.02</v>
      </c>
      <c r="K47" s="150">
        <v>21.7</v>
      </c>
      <c r="L47" s="150">
        <v>22.55</v>
      </c>
      <c r="M47" s="171">
        <v>22.61</v>
      </c>
      <c r="N47" s="156">
        <v>4.25</v>
      </c>
      <c r="O47" s="150">
        <v>4.54</v>
      </c>
      <c r="P47" s="150">
        <v>4.6399999999999997</v>
      </c>
      <c r="Q47" s="173">
        <v>4.7300000000000004</v>
      </c>
      <c r="R47" s="161">
        <v>0</v>
      </c>
      <c r="S47" s="116">
        <v>0</v>
      </c>
      <c r="T47" s="116">
        <v>0</v>
      </c>
      <c r="U47" s="162">
        <v>0</v>
      </c>
      <c r="V47" s="1"/>
      <c r="W47" s="1"/>
      <c r="AA47" s="1"/>
      <c r="AB47" s="20"/>
      <c r="AC47" s="20"/>
      <c r="AE47"/>
      <c r="AF47"/>
      <c r="AG47" s="20"/>
      <c r="AH47" s="20"/>
      <c r="AI47" s="20"/>
    </row>
    <row r="48" spans="1:40" ht="15" thickBot="1" x14ac:dyDescent="0.4">
      <c r="A48" s="98" t="s">
        <v>71</v>
      </c>
      <c r="B48" s="157">
        <v>9.0399999999999991</v>
      </c>
      <c r="C48" s="152">
        <v>9.65</v>
      </c>
      <c r="D48" s="152">
        <v>9.8699999999999992</v>
      </c>
      <c r="E48" s="175">
        <v>10.06</v>
      </c>
      <c r="F48" s="157">
        <v>16.8</v>
      </c>
      <c r="G48" s="152">
        <v>17.940000000000001</v>
      </c>
      <c r="H48" s="152">
        <v>18.350000000000001</v>
      </c>
      <c r="I48" s="175">
        <v>18.7</v>
      </c>
      <c r="J48" s="157">
        <v>16.02</v>
      </c>
      <c r="K48" s="152">
        <v>21.7</v>
      </c>
      <c r="L48" s="152">
        <v>22.55</v>
      </c>
      <c r="M48" s="175">
        <v>22.61</v>
      </c>
      <c r="N48" s="157">
        <v>4.25</v>
      </c>
      <c r="O48" s="152">
        <v>4.54</v>
      </c>
      <c r="P48" s="152">
        <v>4.6399999999999997</v>
      </c>
      <c r="Q48" s="176">
        <v>4.7300000000000004</v>
      </c>
      <c r="R48" s="161">
        <v>0</v>
      </c>
      <c r="S48" s="116">
        <v>0</v>
      </c>
      <c r="T48" s="116">
        <v>0</v>
      </c>
      <c r="U48" s="162">
        <v>0</v>
      </c>
      <c r="V48" s="1"/>
      <c r="W48" s="1"/>
      <c r="AA48" s="1"/>
      <c r="AB48" s="20"/>
      <c r="AC48" s="20"/>
      <c r="AE48"/>
      <c r="AF48"/>
      <c r="AG48" s="20"/>
      <c r="AH48" s="20"/>
      <c r="AI48" s="20"/>
    </row>
    <row r="49" spans="1:35" ht="15" thickBot="1" x14ac:dyDescent="0.4">
      <c r="A49" s="98" t="s">
        <v>74</v>
      </c>
      <c r="B49" s="157">
        <v>9.0399999999999991</v>
      </c>
      <c r="C49" s="152">
        <v>9.65</v>
      </c>
      <c r="D49" s="152">
        <v>9.8699999999999992</v>
      </c>
      <c r="E49" s="175">
        <v>10.06</v>
      </c>
      <c r="F49" s="157">
        <v>16.8</v>
      </c>
      <c r="G49" s="152">
        <v>17.940000000000001</v>
      </c>
      <c r="H49" s="152">
        <v>18.350000000000001</v>
      </c>
      <c r="I49" s="175">
        <v>18.7</v>
      </c>
      <c r="J49" s="157">
        <v>16.02</v>
      </c>
      <c r="K49" s="152">
        <v>21.7</v>
      </c>
      <c r="L49" s="152">
        <v>22.55</v>
      </c>
      <c r="M49" s="175">
        <v>22.61</v>
      </c>
      <c r="N49" s="157">
        <v>4.25</v>
      </c>
      <c r="O49" s="152">
        <v>4.54</v>
      </c>
      <c r="P49" s="152">
        <v>4.6399999999999997</v>
      </c>
      <c r="Q49" s="176">
        <v>4.7300000000000004</v>
      </c>
      <c r="R49" s="161">
        <v>0</v>
      </c>
      <c r="S49" s="116">
        <v>0</v>
      </c>
      <c r="T49" s="116">
        <v>0</v>
      </c>
      <c r="U49" s="162">
        <v>0</v>
      </c>
      <c r="V49" s="1"/>
      <c r="W49" s="1"/>
      <c r="AA49" s="1"/>
      <c r="AB49" s="20"/>
      <c r="AC49" s="20"/>
      <c r="AE49"/>
      <c r="AF49"/>
      <c r="AG49" s="20"/>
      <c r="AH49" s="20"/>
      <c r="AI49" s="20"/>
    </row>
    <row r="50" spans="1:35" ht="15" thickBot="1" x14ac:dyDescent="0.4">
      <c r="A50" s="98" t="s">
        <v>78</v>
      </c>
      <c r="B50" s="157">
        <v>9.0399999999999991</v>
      </c>
      <c r="C50" s="152">
        <v>9.65</v>
      </c>
      <c r="D50" s="152">
        <v>9.8699999999999992</v>
      </c>
      <c r="E50" s="175">
        <v>10.06</v>
      </c>
      <c r="F50" s="157">
        <v>16.8</v>
      </c>
      <c r="G50" s="152">
        <v>17.940000000000001</v>
      </c>
      <c r="H50" s="152">
        <v>18.350000000000001</v>
      </c>
      <c r="I50" s="175">
        <v>18.7</v>
      </c>
      <c r="J50" s="157">
        <v>16.02</v>
      </c>
      <c r="K50" s="152">
        <v>21.7</v>
      </c>
      <c r="L50" s="152">
        <v>22.55</v>
      </c>
      <c r="M50" s="175">
        <v>22.61</v>
      </c>
      <c r="N50" s="157">
        <v>4.25</v>
      </c>
      <c r="O50" s="152">
        <v>4.54</v>
      </c>
      <c r="P50" s="152">
        <v>4.6399999999999997</v>
      </c>
      <c r="Q50" s="176">
        <v>4.7300000000000004</v>
      </c>
      <c r="R50" s="161">
        <v>0</v>
      </c>
      <c r="S50" s="116">
        <v>0</v>
      </c>
      <c r="T50" s="116">
        <v>0</v>
      </c>
      <c r="U50" s="162">
        <v>0</v>
      </c>
      <c r="V50" s="1"/>
      <c r="W50" s="1"/>
      <c r="AA50" s="1"/>
      <c r="AB50" s="20"/>
      <c r="AC50" s="20"/>
      <c r="AE50"/>
      <c r="AF50"/>
      <c r="AG50" s="20"/>
      <c r="AH50" s="20"/>
      <c r="AI50" s="20"/>
    </row>
    <row r="51" spans="1:35" ht="15" thickBot="1" x14ac:dyDescent="0.4">
      <c r="A51" s="98" t="s">
        <v>63</v>
      </c>
      <c r="B51" s="157">
        <v>9.0399999999999991</v>
      </c>
      <c r="C51" s="152">
        <v>9.65</v>
      </c>
      <c r="D51" s="152">
        <v>9.8699999999999992</v>
      </c>
      <c r="E51" s="175">
        <v>10.06</v>
      </c>
      <c r="F51" s="157">
        <v>16.8</v>
      </c>
      <c r="G51" s="152">
        <v>17.940000000000001</v>
      </c>
      <c r="H51" s="152">
        <v>18.350000000000001</v>
      </c>
      <c r="I51" s="175">
        <v>18.7</v>
      </c>
      <c r="J51" s="157">
        <v>16.02</v>
      </c>
      <c r="K51" s="152">
        <v>21.7</v>
      </c>
      <c r="L51" s="152">
        <v>22.55</v>
      </c>
      <c r="M51" s="175">
        <v>22.61</v>
      </c>
      <c r="N51" s="157">
        <v>4.25</v>
      </c>
      <c r="O51" s="152">
        <v>4.54</v>
      </c>
      <c r="P51" s="152">
        <v>4.6399999999999997</v>
      </c>
      <c r="Q51" s="176">
        <v>4.7300000000000004</v>
      </c>
      <c r="R51" s="161">
        <v>0</v>
      </c>
      <c r="S51" s="116">
        <v>0</v>
      </c>
      <c r="T51" s="116">
        <v>0</v>
      </c>
      <c r="U51" s="162">
        <v>0</v>
      </c>
      <c r="V51" s="1"/>
      <c r="W51" s="1"/>
      <c r="AA51" s="1"/>
      <c r="AB51" s="20"/>
      <c r="AC51" s="20"/>
      <c r="AE51"/>
      <c r="AF51"/>
      <c r="AG51" s="20"/>
      <c r="AH51" s="20"/>
      <c r="AI51" s="20"/>
    </row>
    <row r="52" spans="1:35" ht="15" thickBot="1" x14ac:dyDescent="0.4">
      <c r="A52" s="60" t="s">
        <v>132</v>
      </c>
      <c r="B52" s="155">
        <v>9.0399999999999991</v>
      </c>
      <c r="C52" s="217">
        <v>9.65</v>
      </c>
      <c r="D52" s="217">
        <v>9.8699999999999992</v>
      </c>
      <c r="E52" s="219">
        <v>10.06</v>
      </c>
      <c r="F52" s="155">
        <v>16.8</v>
      </c>
      <c r="G52" s="217">
        <v>17.940000000000001</v>
      </c>
      <c r="H52" s="217">
        <v>18.350000000000001</v>
      </c>
      <c r="I52" s="218">
        <v>18.7</v>
      </c>
      <c r="J52" s="155">
        <v>14.97</v>
      </c>
      <c r="K52" s="222">
        <v>22.25</v>
      </c>
      <c r="L52" s="223">
        <v>23.54</v>
      </c>
      <c r="M52" s="174">
        <v>25.08</v>
      </c>
      <c r="N52" s="155">
        <v>4.25</v>
      </c>
      <c r="O52" s="151">
        <v>4.54</v>
      </c>
      <c r="P52" s="151">
        <v>4.6399999999999997</v>
      </c>
      <c r="Q52" s="172">
        <v>4.7300000000000004</v>
      </c>
      <c r="R52" s="161">
        <v>0</v>
      </c>
      <c r="S52" s="116">
        <v>0</v>
      </c>
      <c r="T52" s="116">
        <v>0</v>
      </c>
      <c r="U52" s="162">
        <v>0</v>
      </c>
      <c r="V52" s="1"/>
      <c r="W52" s="1"/>
      <c r="AA52" s="1"/>
      <c r="AB52" s="20"/>
      <c r="AC52" s="20"/>
      <c r="AE52"/>
      <c r="AF52"/>
      <c r="AG52" s="20"/>
      <c r="AH52" s="20"/>
      <c r="AI52" s="20"/>
    </row>
    <row r="53" spans="1:35" ht="15" thickBot="1" x14ac:dyDescent="0.4">
      <c r="A53" s="98" t="s">
        <v>60</v>
      </c>
      <c r="B53" s="157">
        <v>9.0399999999999991</v>
      </c>
      <c r="C53" s="152">
        <v>9.65</v>
      </c>
      <c r="D53" s="152">
        <v>9.8699999999999992</v>
      </c>
      <c r="E53" s="175">
        <v>10.06</v>
      </c>
      <c r="F53" s="157">
        <v>16.8</v>
      </c>
      <c r="G53" s="152">
        <v>17.940000000000001</v>
      </c>
      <c r="H53" s="152">
        <v>18.350000000000001</v>
      </c>
      <c r="I53" s="175">
        <v>18.7</v>
      </c>
      <c r="J53" s="157">
        <v>14.97</v>
      </c>
      <c r="K53" s="152">
        <f>$K$52</f>
        <v>22.25</v>
      </c>
      <c r="L53" s="223">
        <v>23.54</v>
      </c>
      <c r="M53" s="175">
        <v>25.08</v>
      </c>
      <c r="N53" s="157">
        <v>4.25</v>
      </c>
      <c r="O53" s="152">
        <v>4.54</v>
      </c>
      <c r="P53" s="152">
        <v>4.6399999999999997</v>
      </c>
      <c r="Q53" s="176">
        <v>4.7300000000000004</v>
      </c>
      <c r="R53" s="161">
        <v>0</v>
      </c>
      <c r="S53" s="116">
        <v>0</v>
      </c>
      <c r="T53" s="116">
        <v>0</v>
      </c>
      <c r="U53" s="162">
        <v>0</v>
      </c>
      <c r="V53" s="1"/>
      <c r="W53" s="1"/>
      <c r="AA53" s="1"/>
      <c r="AB53" s="20"/>
      <c r="AC53" s="20"/>
      <c r="AE53"/>
      <c r="AF53"/>
      <c r="AG53" s="20"/>
      <c r="AH53" s="20"/>
      <c r="AI53" s="20"/>
    </row>
    <row r="54" spans="1:35" ht="15" thickBot="1" x14ac:dyDescent="0.4">
      <c r="A54" s="98" t="s">
        <v>61</v>
      </c>
      <c r="B54" s="157">
        <v>9.0399999999999991</v>
      </c>
      <c r="C54" s="152">
        <v>9.65</v>
      </c>
      <c r="D54" s="152">
        <v>9.8699999999999992</v>
      </c>
      <c r="E54" s="175">
        <v>10.06</v>
      </c>
      <c r="F54" s="157">
        <v>16.8</v>
      </c>
      <c r="G54" s="152">
        <v>17.940000000000001</v>
      </c>
      <c r="H54" s="152">
        <v>18.350000000000001</v>
      </c>
      <c r="I54" s="175">
        <v>18.7</v>
      </c>
      <c r="J54" s="157">
        <v>14.97</v>
      </c>
      <c r="K54" s="152">
        <f t="shared" ref="K54:K59" si="0">$K$52</f>
        <v>22.25</v>
      </c>
      <c r="L54" s="223">
        <v>23.54</v>
      </c>
      <c r="M54" s="175">
        <v>25.08</v>
      </c>
      <c r="N54" s="157">
        <v>4.25</v>
      </c>
      <c r="O54" s="152">
        <v>4.54</v>
      </c>
      <c r="P54" s="152">
        <v>4.6399999999999997</v>
      </c>
      <c r="Q54" s="176">
        <v>4.7300000000000004</v>
      </c>
      <c r="R54" s="161">
        <v>0</v>
      </c>
      <c r="S54" s="116">
        <v>0</v>
      </c>
      <c r="T54" s="116">
        <v>0</v>
      </c>
      <c r="U54" s="162">
        <v>0</v>
      </c>
      <c r="V54" s="1"/>
      <c r="W54" s="1"/>
      <c r="AA54" s="1"/>
      <c r="AB54" s="20"/>
      <c r="AC54" s="20"/>
      <c r="AE54"/>
      <c r="AF54"/>
      <c r="AG54" s="20"/>
      <c r="AH54" s="20"/>
      <c r="AI54" s="20"/>
    </row>
    <row r="55" spans="1:35" ht="15" thickBot="1" x14ac:dyDescent="0.4">
      <c r="A55" s="98" t="s">
        <v>72</v>
      </c>
      <c r="B55" s="157">
        <v>9.0399999999999991</v>
      </c>
      <c r="C55" s="152">
        <v>9.65</v>
      </c>
      <c r="D55" s="152">
        <v>9.8699999999999992</v>
      </c>
      <c r="E55" s="175">
        <v>10.06</v>
      </c>
      <c r="F55" s="157">
        <v>16.8</v>
      </c>
      <c r="G55" s="152">
        <v>17.940000000000001</v>
      </c>
      <c r="H55" s="152">
        <v>18.350000000000001</v>
      </c>
      <c r="I55" s="175">
        <v>18.7</v>
      </c>
      <c r="J55" s="157">
        <v>14.97</v>
      </c>
      <c r="K55" s="152">
        <f t="shared" si="0"/>
        <v>22.25</v>
      </c>
      <c r="L55" s="223">
        <v>23.54</v>
      </c>
      <c r="M55" s="175">
        <v>25.08</v>
      </c>
      <c r="N55" s="157">
        <v>4.25</v>
      </c>
      <c r="O55" s="152">
        <v>4.54</v>
      </c>
      <c r="P55" s="152">
        <v>4.6399999999999997</v>
      </c>
      <c r="Q55" s="176">
        <v>4.7300000000000004</v>
      </c>
      <c r="R55" s="161">
        <v>0</v>
      </c>
      <c r="S55" s="116">
        <v>0</v>
      </c>
      <c r="T55" s="116">
        <v>0</v>
      </c>
      <c r="U55" s="162">
        <v>0</v>
      </c>
      <c r="V55" s="1"/>
      <c r="W55" s="1"/>
      <c r="AA55" s="1"/>
      <c r="AB55" s="20"/>
      <c r="AC55" s="20"/>
      <c r="AE55"/>
      <c r="AF55"/>
      <c r="AG55" s="20"/>
      <c r="AH55" s="20"/>
      <c r="AI55" s="20"/>
    </row>
    <row r="56" spans="1:35" ht="15" thickBot="1" x14ac:dyDescent="0.4">
      <c r="A56" s="98" t="s">
        <v>70</v>
      </c>
      <c r="B56" s="157">
        <v>9.0399999999999991</v>
      </c>
      <c r="C56" s="152">
        <v>9.65</v>
      </c>
      <c r="D56" s="152">
        <v>9.8699999999999992</v>
      </c>
      <c r="E56" s="175">
        <v>10.06</v>
      </c>
      <c r="F56" s="157">
        <v>16.8</v>
      </c>
      <c r="G56" s="152">
        <v>17.940000000000001</v>
      </c>
      <c r="H56" s="152">
        <v>18.350000000000001</v>
      </c>
      <c r="I56" s="175">
        <v>18.7</v>
      </c>
      <c r="J56" s="157">
        <v>14.97</v>
      </c>
      <c r="K56" s="152">
        <f t="shared" si="0"/>
        <v>22.25</v>
      </c>
      <c r="L56" s="223">
        <v>23.54</v>
      </c>
      <c r="M56" s="175">
        <v>25.08</v>
      </c>
      <c r="N56" s="157">
        <v>4.25</v>
      </c>
      <c r="O56" s="152">
        <v>4.54</v>
      </c>
      <c r="P56" s="152">
        <v>4.6399999999999997</v>
      </c>
      <c r="Q56" s="176">
        <v>4.7300000000000004</v>
      </c>
      <c r="R56" s="161">
        <v>0</v>
      </c>
      <c r="S56" s="116">
        <v>0</v>
      </c>
      <c r="T56" s="116">
        <v>0</v>
      </c>
      <c r="U56" s="162">
        <v>0</v>
      </c>
      <c r="V56" s="1"/>
      <c r="W56" s="1"/>
      <c r="AA56" s="1"/>
      <c r="AB56" s="20"/>
      <c r="AC56" s="20"/>
      <c r="AE56"/>
      <c r="AF56"/>
      <c r="AG56" s="20"/>
      <c r="AH56" s="20"/>
      <c r="AI56" s="20"/>
    </row>
    <row r="57" spans="1:35" ht="15" thickBot="1" x14ac:dyDescent="0.4">
      <c r="A57" s="98" t="s">
        <v>65</v>
      </c>
      <c r="B57" s="157">
        <v>9.0399999999999991</v>
      </c>
      <c r="C57" s="152">
        <v>9.65</v>
      </c>
      <c r="D57" s="152">
        <v>9.8699999999999992</v>
      </c>
      <c r="E57" s="175">
        <v>10.06</v>
      </c>
      <c r="F57" s="157">
        <v>16.8</v>
      </c>
      <c r="G57" s="152">
        <v>17.940000000000001</v>
      </c>
      <c r="H57" s="152">
        <v>18.350000000000001</v>
      </c>
      <c r="I57" s="175">
        <v>18.7</v>
      </c>
      <c r="J57" s="157">
        <v>14.97</v>
      </c>
      <c r="K57" s="152">
        <f t="shared" si="0"/>
        <v>22.25</v>
      </c>
      <c r="L57" s="223">
        <v>23.54</v>
      </c>
      <c r="M57" s="175">
        <v>25.08</v>
      </c>
      <c r="N57" s="157">
        <v>4.25</v>
      </c>
      <c r="O57" s="152">
        <v>4.54</v>
      </c>
      <c r="P57" s="152">
        <v>4.6399999999999997</v>
      </c>
      <c r="Q57" s="176">
        <v>4.7300000000000004</v>
      </c>
      <c r="R57" s="161">
        <v>0</v>
      </c>
      <c r="S57" s="116">
        <v>0</v>
      </c>
      <c r="T57" s="116">
        <v>0</v>
      </c>
      <c r="U57" s="162">
        <v>0</v>
      </c>
      <c r="V57" s="1"/>
      <c r="W57" s="1"/>
      <c r="AA57" s="1"/>
      <c r="AB57" s="20"/>
      <c r="AC57" s="20"/>
      <c r="AE57"/>
      <c r="AF57"/>
      <c r="AG57" s="20"/>
      <c r="AH57" s="20"/>
      <c r="AI57" s="20"/>
    </row>
    <row r="58" spans="1:35" ht="15" thickBot="1" x14ac:dyDescent="0.4">
      <c r="A58" s="98" t="s">
        <v>76</v>
      </c>
      <c r="B58" s="157">
        <v>9.0399999999999991</v>
      </c>
      <c r="C58" s="152">
        <v>9.65</v>
      </c>
      <c r="D58" s="152">
        <v>9.8699999999999992</v>
      </c>
      <c r="E58" s="175">
        <v>10.06</v>
      </c>
      <c r="F58" s="157">
        <v>16.8</v>
      </c>
      <c r="G58" s="152">
        <v>17.940000000000001</v>
      </c>
      <c r="H58" s="152">
        <v>18.350000000000001</v>
      </c>
      <c r="I58" s="175">
        <v>18.7</v>
      </c>
      <c r="J58" s="157">
        <v>14.97</v>
      </c>
      <c r="K58" s="152">
        <f t="shared" si="0"/>
        <v>22.25</v>
      </c>
      <c r="L58" s="223">
        <v>23.54</v>
      </c>
      <c r="M58" s="175">
        <v>25.08</v>
      </c>
      <c r="N58" s="157">
        <v>4.25</v>
      </c>
      <c r="O58" s="152">
        <v>4.54</v>
      </c>
      <c r="P58" s="152">
        <v>4.6399999999999997</v>
      </c>
      <c r="Q58" s="176">
        <v>4.7300000000000004</v>
      </c>
      <c r="R58" s="161">
        <v>0</v>
      </c>
      <c r="S58" s="116">
        <v>0</v>
      </c>
      <c r="T58" s="116">
        <v>0</v>
      </c>
      <c r="U58" s="162">
        <v>0</v>
      </c>
      <c r="V58" s="1"/>
      <c r="W58" s="1"/>
      <c r="AA58" s="1"/>
      <c r="AB58" s="20"/>
      <c r="AC58" s="20"/>
      <c r="AE58"/>
      <c r="AF58"/>
      <c r="AG58" s="20"/>
      <c r="AH58" s="20"/>
      <c r="AI58" s="20"/>
    </row>
    <row r="59" spans="1:35" ht="15" thickBot="1" x14ac:dyDescent="0.4">
      <c r="A59" s="98" t="s">
        <v>86</v>
      </c>
      <c r="B59" s="157">
        <v>9.0399999999999991</v>
      </c>
      <c r="C59" s="152">
        <v>9.65</v>
      </c>
      <c r="D59" s="152">
        <v>9.8699999999999992</v>
      </c>
      <c r="E59" s="175">
        <v>10.06</v>
      </c>
      <c r="F59" s="157">
        <v>16.8</v>
      </c>
      <c r="G59" s="152">
        <v>17.940000000000001</v>
      </c>
      <c r="H59" s="152">
        <v>18.350000000000001</v>
      </c>
      <c r="I59" s="175">
        <v>18.7</v>
      </c>
      <c r="J59" s="157">
        <v>14.97</v>
      </c>
      <c r="K59" s="152">
        <f t="shared" si="0"/>
        <v>22.25</v>
      </c>
      <c r="L59" s="223">
        <v>23.54</v>
      </c>
      <c r="M59" s="175">
        <v>25.08</v>
      </c>
      <c r="N59" s="157">
        <v>4.25</v>
      </c>
      <c r="O59" s="152">
        <v>4.54</v>
      </c>
      <c r="P59" s="152">
        <v>4.6399999999999997</v>
      </c>
      <c r="Q59" s="176">
        <v>4.7300000000000004</v>
      </c>
      <c r="R59" s="161">
        <v>0</v>
      </c>
      <c r="S59" s="116">
        <v>0</v>
      </c>
      <c r="T59" s="116">
        <v>0</v>
      </c>
      <c r="U59" s="162">
        <v>0</v>
      </c>
      <c r="V59" s="1"/>
      <c r="W59" s="1"/>
      <c r="AA59" s="1"/>
      <c r="AB59" s="20"/>
      <c r="AC59" s="20"/>
      <c r="AE59"/>
      <c r="AF59"/>
      <c r="AG59" s="20"/>
      <c r="AH59" s="20"/>
      <c r="AI59" s="20"/>
    </row>
    <row r="60" spans="1:35" ht="15.75" customHeight="1" thickBot="1" x14ac:dyDescent="0.4">
      <c r="A60" s="59" t="s">
        <v>69</v>
      </c>
      <c r="B60" s="156">
        <v>58.4</v>
      </c>
      <c r="C60" s="150">
        <v>61.03</v>
      </c>
      <c r="D60" s="150">
        <v>62.2</v>
      </c>
      <c r="E60" s="171">
        <v>68.8</v>
      </c>
      <c r="F60" s="156">
        <v>160.47</v>
      </c>
      <c r="G60" s="150">
        <v>167.69</v>
      </c>
      <c r="H60" s="150">
        <v>170.9</v>
      </c>
      <c r="I60" s="171">
        <v>189.03</v>
      </c>
      <c r="J60" s="177"/>
      <c r="K60" s="178">
        <v>0</v>
      </c>
      <c r="L60" s="178">
        <v>0</v>
      </c>
      <c r="M60" s="179">
        <v>0</v>
      </c>
      <c r="N60" s="156">
        <v>4.25</v>
      </c>
      <c r="O60" s="150">
        <v>4.54</v>
      </c>
      <c r="P60" s="150">
        <v>4.6399999999999997</v>
      </c>
      <c r="Q60" s="173">
        <v>4.7300000000000004</v>
      </c>
      <c r="R60" s="161">
        <v>0</v>
      </c>
      <c r="S60" s="116">
        <v>0</v>
      </c>
      <c r="T60" s="116">
        <v>0</v>
      </c>
      <c r="U60" s="162">
        <v>0</v>
      </c>
      <c r="V60" s="1"/>
      <c r="W60" s="1"/>
      <c r="X60" s="20"/>
      <c r="Z60" s="1"/>
      <c r="AB60" s="20"/>
      <c r="AC60" s="20"/>
      <c r="AD60"/>
      <c r="AE60"/>
      <c r="AG60" s="20"/>
      <c r="AH60" s="20"/>
    </row>
    <row r="61" spans="1:35" ht="15" thickBot="1" x14ac:dyDescent="0.4">
      <c r="A61" s="61" t="s">
        <v>67</v>
      </c>
      <c r="B61" s="95">
        <v>9.0399999999999991</v>
      </c>
      <c r="C61" s="195">
        <v>9.65</v>
      </c>
      <c r="D61" s="195">
        <v>9.8699999999999992</v>
      </c>
      <c r="E61" s="220">
        <v>10.06</v>
      </c>
      <c r="F61" s="95">
        <v>16.8</v>
      </c>
      <c r="G61" s="195">
        <v>17.940000000000001</v>
      </c>
      <c r="H61" s="195">
        <v>18.350000000000001</v>
      </c>
      <c r="I61" s="221">
        <v>18.7</v>
      </c>
      <c r="J61" s="95">
        <v>79.83</v>
      </c>
      <c r="K61" s="197">
        <v>86.08</v>
      </c>
      <c r="L61" s="197">
        <v>91.66</v>
      </c>
      <c r="M61" s="198">
        <v>93.99</v>
      </c>
      <c r="N61" s="95">
        <v>4.25</v>
      </c>
      <c r="O61" s="93">
        <v>4.54</v>
      </c>
      <c r="P61" s="93">
        <v>4.6399999999999997</v>
      </c>
      <c r="Q61" s="94">
        <v>4.7300000000000004</v>
      </c>
      <c r="R61" s="163">
        <v>0</v>
      </c>
      <c r="S61" s="164">
        <v>0</v>
      </c>
      <c r="T61" s="164">
        <v>0</v>
      </c>
      <c r="U61" s="165">
        <v>0</v>
      </c>
      <c r="V61" s="1"/>
      <c r="W61" s="1"/>
      <c r="AA61" s="1"/>
      <c r="AB61" s="20"/>
      <c r="AC61" s="20"/>
      <c r="AE61"/>
      <c r="AF61"/>
      <c r="AG61" s="20"/>
      <c r="AH61" s="20"/>
      <c r="AI61" s="20"/>
    </row>
    <row r="62" spans="1:35" ht="15.75" customHeight="1" x14ac:dyDescent="0.35">
      <c r="A62" s="237" t="s">
        <v>133</v>
      </c>
      <c r="B62" s="238"/>
      <c r="C62" s="238"/>
      <c r="D62" s="238"/>
      <c r="E62" s="238"/>
      <c r="F62" s="238"/>
      <c r="G62" s="238"/>
      <c r="H62" s="238"/>
      <c r="I62" s="238"/>
      <c r="J62" s="238"/>
      <c r="K62" s="238"/>
      <c r="L62" s="238"/>
      <c r="M62" s="239"/>
    </row>
    <row r="63" spans="1:35" ht="15.75" customHeight="1" x14ac:dyDescent="0.35">
      <c r="A63" s="240" t="s">
        <v>134</v>
      </c>
      <c r="B63" s="241"/>
      <c r="C63" s="241"/>
      <c r="D63" s="241"/>
      <c r="E63" s="241"/>
      <c r="F63" s="241"/>
      <c r="G63" s="241"/>
      <c r="H63" s="241"/>
      <c r="I63" s="241"/>
      <c r="J63" s="241"/>
      <c r="K63" s="241"/>
      <c r="L63" s="241"/>
      <c r="M63" s="242"/>
      <c r="N63" s="1">
        <v>14</v>
      </c>
      <c r="O63" s="1">
        <v>15</v>
      </c>
      <c r="P63" s="1">
        <v>16</v>
      </c>
      <c r="Q63" s="1">
        <v>17</v>
      </c>
    </row>
    <row r="64" spans="1:35" ht="15.75" customHeight="1" thickBot="1" x14ac:dyDescent="0.4">
      <c r="A64" s="243" t="s">
        <v>135</v>
      </c>
      <c r="B64" s="244"/>
      <c r="C64" s="244"/>
      <c r="D64" s="244"/>
      <c r="E64" s="244"/>
      <c r="F64" s="244"/>
      <c r="G64" s="244"/>
      <c r="H64" s="244"/>
      <c r="I64" s="244"/>
      <c r="J64" s="244"/>
      <c r="K64" s="244"/>
      <c r="L64" s="244"/>
      <c r="M64" s="245"/>
    </row>
    <row r="66" spans="1:9" ht="15.5" x14ac:dyDescent="0.35">
      <c r="A66" s="12" t="s">
        <v>136</v>
      </c>
      <c r="B66" s="13"/>
      <c r="C66" s="13"/>
      <c r="D66" s="13"/>
      <c r="E66" s="13"/>
      <c r="F66" s="13"/>
      <c r="I66" s="146"/>
    </row>
    <row r="67" spans="1:9" x14ac:dyDescent="0.35">
      <c r="B67" s="35"/>
    </row>
    <row r="68" spans="1:9" x14ac:dyDescent="0.35">
      <c r="A68" s="10" t="s">
        <v>137</v>
      </c>
      <c r="B68" s="35"/>
    </row>
    <row r="69" spans="1:9" x14ac:dyDescent="0.35">
      <c r="B69" s="35"/>
    </row>
    <row r="70" spans="1:9" x14ac:dyDescent="0.35">
      <c r="A70" s="82" t="s">
        <v>138</v>
      </c>
      <c r="B70" s="250" t="s">
        <v>139</v>
      </c>
      <c r="C70" s="250"/>
      <c r="D70" s="250"/>
      <c r="E70" s="250"/>
      <c r="F70" s="250"/>
    </row>
    <row r="71" spans="1:9" x14ac:dyDescent="0.35">
      <c r="A71" s="82" t="s">
        <v>140</v>
      </c>
      <c r="B71" s="250" t="s">
        <v>141</v>
      </c>
      <c r="C71" s="250"/>
      <c r="D71" s="250"/>
      <c r="E71" s="250"/>
      <c r="F71" s="250"/>
    </row>
    <row r="72" spans="1:9" x14ac:dyDescent="0.35">
      <c r="A72" s="82" t="s">
        <v>142</v>
      </c>
      <c r="B72" s="250" t="s">
        <v>143</v>
      </c>
      <c r="C72" s="250"/>
      <c r="D72" s="250"/>
      <c r="E72" s="250"/>
      <c r="F72" s="250"/>
    </row>
    <row r="73" spans="1:9" x14ac:dyDescent="0.35">
      <c r="B73" s="250"/>
      <c r="C73" s="250"/>
      <c r="D73" s="250"/>
      <c r="E73" s="250"/>
      <c r="F73" s="250"/>
    </row>
    <row r="74" spans="1:9" ht="15.5" x14ac:dyDescent="0.35">
      <c r="A74" s="12" t="s">
        <v>144</v>
      </c>
      <c r="B74" s="13"/>
      <c r="C74" s="13"/>
      <c r="D74" s="13"/>
      <c r="E74" s="13"/>
      <c r="F74" s="13"/>
    </row>
    <row r="76" spans="1:9" x14ac:dyDescent="0.35">
      <c r="A76" s="10" t="s">
        <v>145</v>
      </c>
      <c r="B76" s="83" t="str">
        <f>Calculator!C18</f>
        <v>Hamilton</v>
      </c>
    </row>
    <row r="77" spans="1:9" x14ac:dyDescent="0.35">
      <c r="A77" s="10" t="s">
        <v>20</v>
      </c>
      <c r="B77" s="84">
        <f>Calculator!C20</f>
        <v>350000</v>
      </c>
    </row>
    <row r="78" spans="1:9" ht="26" x14ac:dyDescent="0.35">
      <c r="B78" s="10"/>
      <c r="D78" s="68" t="str">
        <f>B42</f>
        <v>2024/25 Prices</v>
      </c>
      <c r="E78" s="68" t="str">
        <f t="shared" ref="E78:G78" si="1">C42</f>
        <v>2025/26 Prices</v>
      </c>
      <c r="F78" s="68" t="str">
        <f t="shared" si="1"/>
        <v>2026/27 Prices</v>
      </c>
      <c r="G78" s="68" t="str">
        <f t="shared" si="1"/>
        <v>2027/28 Prices</v>
      </c>
    </row>
    <row r="79" spans="1:9" x14ac:dyDescent="0.35">
      <c r="A79" s="10" t="s">
        <v>126</v>
      </c>
      <c r="B79" s="10"/>
      <c r="D79" s="86">
        <f>VLOOKUP($B$76,$A$43:$M$61,2,FALSE)</f>
        <v>9.0399999999999991</v>
      </c>
      <c r="E79" s="86">
        <f>VLOOKUP($B$76,$A$43:$M$61,3,FALSE)</f>
        <v>9.65</v>
      </c>
      <c r="F79" s="86">
        <f>VLOOKUP($B$76,$A$43:$M$61,4,FALSE)</f>
        <v>9.8699999999999992</v>
      </c>
      <c r="G79" s="86">
        <f>VLOOKUP($B$76,$A$43:$M$61,5,FALSE)</f>
        <v>10.06</v>
      </c>
    </row>
    <row r="80" spans="1:9" x14ac:dyDescent="0.35">
      <c r="A80" s="10" t="s">
        <v>127</v>
      </c>
      <c r="B80" s="10"/>
      <c r="D80" s="86">
        <f>VLOOKUP($B$76,$A$43:$M$61,6,FALSE)</f>
        <v>16.8</v>
      </c>
      <c r="E80" s="86">
        <f>VLOOKUP($B$76,$A$43:$M$61,7,FALSE)</f>
        <v>17.940000000000001</v>
      </c>
      <c r="F80" s="86">
        <f>VLOOKUP($B$76,$A$43:$M$61,8,FALSE)</f>
        <v>18.350000000000001</v>
      </c>
      <c r="G80" s="86">
        <f>VLOOKUP($B$76,$A$43:$M$61,9,FALSE)</f>
        <v>18.7</v>
      </c>
    </row>
    <row r="81" spans="1:7" x14ac:dyDescent="0.35">
      <c r="A81" s="10" t="s">
        <v>146</v>
      </c>
      <c r="B81" s="10"/>
      <c r="D81" s="86">
        <f>IF($B$77&gt;30000,VLOOKUP($B$76,$A$43:$M$61,10,FALSE)+VLOOKUP($B$76,$A$43:$U$61,18,FALSE),VLOOKUP($B$76,$A$43:$M$61,10,FALSE))</f>
        <v>16.02</v>
      </c>
      <c r="E81" s="86">
        <f>IF($B$77&gt;30000,VLOOKUP($B$76,$A$43:$M$61,11,FALSE)+VLOOKUP($B$76,$A$43:$U$61,19,FALSE),VLOOKUP($B$76,$A$43:$M$61,11,FALSE))</f>
        <v>21.7</v>
      </c>
      <c r="F81" s="86">
        <f>IF($B$77&gt;30000,VLOOKUP($B$76,$A$43:$M$61,12,FALSE)+VLOOKUP($B$76,$A$43:$U$61,20,FALSE),VLOOKUP($B$76,$A$43:$M$61,12,FALSE))</f>
        <v>22.55</v>
      </c>
      <c r="G81" s="86">
        <f>IF($B$77&gt;30000,VLOOKUP($B$76,$A$43:$M$61,13,FALSE)+VLOOKUP($B$76,$A$43:$U$61,21,FALSE),VLOOKUP($B$76,$A$43:$M$61,13,FALSE))</f>
        <v>22.61</v>
      </c>
    </row>
    <row r="82" spans="1:7" x14ac:dyDescent="0.35">
      <c r="B82" s="10"/>
    </row>
    <row r="85" spans="1:7" ht="15.5" x14ac:dyDescent="0.35">
      <c r="A85" s="12" t="s">
        <v>147</v>
      </c>
      <c r="B85" s="13"/>
      <c r="C85" s="13"/>
      <c r="D85" s="13"/>
      <c r="E85" s="13"/>
      <c r="F85" s="13"/>
    </row>
    <row r="87" spans="1:7" ht="26" x14ac:dyDescent="0.35">
      <c r="C87" s="68" t="s">
        <v>148</v>
      </c>
      <c r="D87" s="68" t="str">
        <f>D78</f>
        <v>2024/25 Prices</v>
      </c>
      <c r="E87" s="68" t="str">
        <f t="shared" ref="E87:G87" si="2">E78</f>
        <v>2025/26 Prices</v>
      </c>
      <c r="F87" s="68" t="str">
        <f t="shared" si="2"/>
        <v>2026/27 Prices</v>
      </c>
      <c r="G87" s="68" t="str">
        <f t="shared" si="2"/>
        <v>2027/28 Prices</v>
      </c>
    </row>
    <row r="88" spans="1:7" x14ac:dyDescent="0.35">
      <c r="A88" s="82" t="s">
        <v>138</v>
      </c>
      <c r="B88" s="22" t="s">
        <v>149</v>
      </c>
      <c r="C88" s="251" t="s">
        <v>150</v>
      </c>
      <c r="D88" s="87">
        <f>($B$77/5000)*D80</f>
        <v>1176</v>
      </c>
      <c r="E88" s="87">
        <f>($B$77/5000)*E80</f>
        <v>1255.8000000000002</v>
      </c>
      <c r="F88" s="87">
        <f>($B$77/5000)*F80</f>
        <v>1284.5</v>
      </c>
      <c r="G88" s="87">
        <f>($B$77/5000)*G80</f>
        <v>1309</v>
      </c>
    </row>
    <row r="89" spans="1:7" x14ac:dyDescent="0.35">
      <c r="A89" s="82" t="s">
        <v>140</v>
      </c>
      <c r="B89" s="22" t="s">
        <v>151</v>
      </c>
      <c r="C89" s="252"/>
      <c r="D89" s="121">
        <f>((($B$77/1000)-5)*D81)+D80</f>
        <v>5543.7</v>
      </c>
      <c r="E89" s="87">
        <f t="shared" ref="E89:G89" si="3">((($B$77/1000)-5)*E81)+E80</f>
        <v>7504.44</v>
      </c>
      <c r="F89" s="87">
        <f>((($B$77/1000)-5)*F81)+F80</f>
        <v>7798.1</v>
      </c>
      <c r="G89" s="87">
        <f t="shared" si="3"/>
        <v>7819.15</v>
      </c>
    </row>
    <row r="90" spans="1:7" x14ac:dyDescent="0.35">
      <c r="A90" s="82" t="s">
        <v>142</v>
      </c>
      <c r="B90" s="22" t="s">
        <v>152</v>
      </c>
      <c r="C90" s="253"/>
      <c r="D90" s="87">
        <f>(D81*(5*(SQRT(($B$77/1000)-5))))+D80</f>
        <v>1504.5914672426372</v>
      </c>
      <c r="E90" s="87">
        <f>(E81*(5*(SQRT(($B$77/1000)-5))))+E80</f>
        <v>2033.2380548792278</v>
      </c>
      <c r="F90" s="87">
        <f t="shared" ref="F90" si="4">(F81*(5*(SQRT(($B$77/1000)-5))))+F80</f>
        <v>2112.5883012685063</v>
      </c>
      <c r="G90" s="87">
        <f>(G81*(5*(SQRT(($B$77/1000)-5))))+G80</f>
        <v>2118.5105539548081</v>
      </c>
    </row>
    <row r="92" spans="1:7" x14ac:dyDescent="0.35">
      <c r="A92" s="10" t="s">
        <v>153</v>
      </c>
      <c r="B92" s="22" t="str">
        <f>IF(B77&gt;30000,"C",IF(B77&lt;5000,"A","B"))</f>
        <v>C</v>
      </c>
      <c r="C92" s="85">
        <f>ROUND((HLOOKUP(B76,$C$33:$S$34,2,FALSE)),2)</f>
        <v>573.75</v>
      </c>
      <c r="D92" s="85">
        <f>ROUND((VLOOKUP($B$92,$B$88:$G$90,3,FALSE)),2)</f>
        <v>1504.59</v>
      </c>
      <c r="E92" s="85">
        <f>ROUND((VLOOKUP($B$92,$B$88:$G$90,4,FALSE)),2)</f>
        <v>2033.24</v>
      </c>
      <c r="F92" s="85">
        <f>ROUND((VLOOKUP($B$92,$B$88:$G$90,5,FALSE)),2)</f>
        <v>2112.59</v>
      </c>
      <c r="G92" s="85">
        <f>ROUND((VLOOKUP($B$92,$B$88:$G$90,6,FALSE)),2)</f>
        <v>2118.5100000000002</v>
      </c>
    </row>
    <row r="94" spans="1:7" x14ac:dyDescent="0.35">
      <c r="A94" s="88" t="s">
        <v>154</v>
      </c>
      <c r="B94" s="89"/>
      <c r="C94" s="90">
        <f>C92</f>
        <v>573.75</v>
      </c>
      <c r="D94" s="90">
        <f>MAX(D79,D92)</f>
        <v>1504.59</v>
      </c>
      <c r="E94" s="90">
        <f t="shared" ref="E94" si="5">MAX(E79,E92)</f>
        <v>2033.24</v>
      </c>
      <c r="F94" s="90">
        <f>MAX(F79,F92)</f>
        <v>2112.59</v>
      </c>
      <c r="G94" s="90">
        <f>MAX(G79,G92)</f>
        <v>2118.5100000000002</v>
      </c>
    </row>
  </sheetData>
  <mergeCells count="15">
    <mergeCell ref="B70:F70"/>
    <mergeCell ref="B71:F71"/>
    <mergeCell ref="B72:F72"/>
    <mergeCell ref="B73:F73"/>
    <mergeCell ref="C88:C90"/>
    <mergeCell ref="A40:J40"/>
    <mergeCell ref="C31:F31"/>
    <mergeCell ref="J41:M41"/>
    <mergeCell ref="F41:I41"/>
    <mergeCell ref="B41:E41"/>
    <mergeCell ref="R41:U41"/>
    <mergeCell ref="N41:Q41"/>
    <mergeCell ref="A62:M62"/>
    <mergeCell ref="A63:M63"/>
    <mergeCell ref="A64:M64"/>
  </mergeCells>
  <pageMargins left="0.70866141732283472" right="0.70866141732283472" top="0.74803149606299213" bottom="0.74803149606299213" header="0.31496062992125984" footer="0.31496062992125984"/>
  <pageSetup paperSize="8"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tint="-0.249977111117893"/>
    <pageSetUpPr fitToPage="1"/>
  </sheetPr>
  <dimension ref="A1:AU902"/>
  <sheetViews>
    <sheetView topLeftCell="A20" zoomScale="90" zoomScaleNormal="90" workbookViewId="0">
      <selection activeCell="B30" sqref="B30:Q49"/>
    </sheetView>
  </sheetViews>
  <sheetFormatPr defaultColWidth="9.1796875" defaultRowHeight="13" x14ac:dyDescent="0.3"/>
  <cols>
    <col min="1" max="1" width="29.54296875" style="10" bestFit="1" customWidth="1"/>
    <col min="2" max="9" width="11" style="1" customWidth="1"/>
    <col min="10" max="10" width="13" style="1" customWidth="1"/>
    <col min="11" max="11" width="11" style="1" customWidth="1"/>
    <col min="12" max="12" width="12.453125" style="1" bestFit="1" customWidth="1"/>
    <col min="13" max="14" width="12.81640625" style="1" customWidth="1"/>
    <col min="15" max="15" width="10.1796875" style="1" bestFit="1" customWidth="1"/>
    <col min="16" max="16" width="9.81640625" style="1" customWidth="1"/>
    <col min="17" max="17" width="12" style="1" customWidth="1"/>
    <col min="18" max="18" width="9.1796875" style="1" bestFit="1" customWidth="1"/>
    <col min="19" max="19" width="10.453125" style="1" bestFit="1" customWidth="1"/>
    <col min="20" max="20" width="6.81640625" style="20" bestFit="1" customWidth="1"/>
    <col min="21" max="21" width="7.453125" style="20" bestFit="1" customWidth="1"/>
    <col min="22" max="22" width="9.54296875" style="20" bestFit="1" customWidth="1"/>
    <col min="23" max="23" width="10.453125" style="20" bestFit="1" customWidth="1"/>
    <col min="24" max="24" width="9.54296875" style="20" bestFit="1" customWidth="1"/>
    <col min="25" max="25" width="8.54296875" style="20" bestFit="1" customWidth="1"/>
    <col min="26" max="26" width="9.453125" style="20" bestFit="1" customWidth="1"/>
    <col min="27" max="27" width="12.453125" style="20" bestFit="1" customWidth="1"/>
    <col min="28" max="28" width="10.1796875" style="20" customWidth="1"/>
    <col min="29" max="29" width="11.54296875" style="20" customWidth="1"/>
    <col min="30" max="30" width="12.54296875" style="20" customWidth="1"/>
    <col min="31" max="31" width="9.453125" style="20" bestFit="1" customWidth="1"/>
    <col min="32" max="32" width="13.453125" style="20" bestFit="1" customWidth="1"/>
    <col min="33" max="33" width="10.1796875" style="1" bestFit="1" customWidth="1"/>
    <col min="34" max="34" width="8.453125" style="1" bestFit="1" customWidth="1"/>
    <col min="35" max="36" width="9.1796875" style="1" bestFit="1" customWidth="1"/>
    <col min="37" max="37" width="10.453125" style="1" bestFit="1" customWidth="1"/>
    <col min="38" max="38" width="6.81640625" style="1" bestFit="1" customWidth="1"/>
    <col min="39" max="39" width="7.453125" style="1" bestFit="1" customWidth="1"/>
    <col min="40" max="40" width="10.54296875" style="1" customWidth="1"/>
    <col min="41" max="41" width="11.453125" style="1" bestFit="1" customWidth="1"/>
    <col min="42" max="42" width="12" style="1" bestFit="1" customWidth="1"/>
    <col min="43" max="43" width="8.54296875" style="1" bestFit="1" customWidth="1"/>
    <col min="44" max="44" width="9.453125" style="1" bestFit="1" customWidth="1"/>
    <col min="45" max="45" width="12.453125" style="1" bestFit="1" customWidth="1"/>
    <col min="46" max="46" width="7.453125" style="1" bestFit="1" customWidth="1"/>
    <col min="47" max="47" width="6" style="1" bestFit="1" customWidth="1"/>
    <col min="48" max="48" width="7.1796875" style="1" bestFit="1" customWidth="1"/>
    <col min="49" max="49" width="13" style="1" bestFit="1" customWidth="1"/>
    <col min="50" max="51" width="7.1796875" style="1" bestFit="1" customWidth="1"/>
    <col min="52" max="52" width="10.453125" style="1" customWidth="1"/>
    <col min="53" max="57" width="7.1796875" style="1" bestFit="1" customWidth="1"/>
    <col min="58" max="59" width="7.1796875" style="1" customWidth="1"/>
    <col min="60" max="60" width="7.1796875" style="1" bestFit="1" customWidth="1"/>
    <col min="61" max="66" width="6.81640625" style="1" bestFit="1" customWidth="1"/>
    <col min="67" max="68" width="7.1796875" style="1" bestFit="1" customWidth="1"/>
    <col min="69" max="70" width="6.81640625" style="1" bestFit="1" customWidth="1"/>
    <col min="71" max="71" width="6.453125" style="1" bestFit="1" customWidth="1"/>
    <col min="72" max="72" width="5.453125" style="1" bestFit="1" customWidth="1"/>
    <col min="73" max="73" width="8.54296875" style="1" bestFit="1" customWidth="1"/>
    <col min="74" max="74" width="10.54296875" style="1" bestFit="1" customWidth="1"/>
    <col min="75" max="83" width="6.81640625" style="1" bestFit="1" customWidth="1"/>
    <col min="84" max="84" width="7.453125" style="1" bestFit="1" customWidth="1"/>
    <col min="85" max="85" width="7.1796875" style="1" bestFit="1" customWidth="1"/>
    <col min="86" max="91" width="6.81640625" style="1" bestFit="1" customWidth="1"/>
    <col min="92" max="93" width="7.1796875" style="1" bestFit="1" customWidth="1"/>
    <col min="94" max="95" width="6.81640625" style="1" bestFit="1" customWidth="1"/>
    <col min="96" max="96" width="5.81640625" style="1" bestFit="1" customWidth="1"/>
    <col min="97" max="97" width="5.453125" style="1" bestFit="1" customWidth="1"/>
    <col min="98" max="98" width="8.54296875" style="1" bestFit="1" customWidth="1"/>
    <col min="99" max="99" width="10.54296875" style="1" bestFit="1" customWidth="1"/>
    <col min="100" max="108" width="6.81640625" style="1" bestFit="1" customWidth="1"/>
    <col min="109" max="109" width="7.453125" style="1" bestFit="1" customWidth="1"/>
    <col min="110" max="110" width="7.1796875" style="1" bestFit="1" customWidth="1"/>
    <col min="111" max="116" width="6.81640625" style="1" bestFit="1" customWidth="1"/>
    <col min="117" max="118" width="7.1796875" style="1" bestFit="1" customWidth="1"/>
    <col min="119" max="120" width="6.81640625" style="1" bestFit="1" customWidth="1"/>
    <col min="121" max="121" width="5.81640625" style="1" bestFit="1" customWidth="1"/>
    <col min="122" max="122" width="5.453125" style="1" customWidth="1"/>
    <col min="123" max="123" width="8.54296875" style="1" bestFit="1" customWidth="1"/>
    <col min="124" max="124" width="10.54296875" style="1" bestFit="1" customWidth="1"/>
    <col min="125" max="133" width="6.81640625" style="1" bestFit="1" customWidth="1"/>
    <col min="134" max="134" width="7.453125" style="1" bestFit="1" customWidth="1"/>
    <col min="135" max="135" width="7.1796875" style="1" bestFit="1" customWidth="1"/>
    <col min="136" max="141" width="6.81640625" style="1" bestFit="1" customWidth="1"/>
    <col min="142" max="143" width="7.1796875" style="1" bestFit="1" customWidth="1"/>
    <col min="144" max="144" width="6.81640625" style="1" bestFit="1" customWidth="1"/>
    <col min="145" max="145" width="12.1796875" style="1" bestFit="1" customWidth="1"/>
    <col min="146" max="146" width="7.1796875" style="1" bestFit="1" customWidth="1"/>
    <col min="147" max="147" width="5.453125" style="1" customWidth="1"/>
    <col min="148" max="148" width="5.453125" style="1" bestFit="1" customWidth="1"/>
    <col min="149" max="16384" width="9.1796875" style="1"/>
  </cols>
  <sheetData>
    <row r="1" spans="1:32" x14ac:dyDescent="0.3">
      <c r="A1" s="1"/>
    </row>
    <row r="2" spans="1:32" ht="12.75" customHeight="1" x14ac:dyDescent="0.35">
      <c r="A2" s="12" t="s">
        <v>91</v>
      </c>
      <c r="B2" s="13"/>
      <c r="C2" s="13"/>
      <c r="D2" s="13"/>
      <c r="E2" s="13"/>
      <c r="F2" s="13"/>
      <c r="S2" s="19"/>
    </row>
    <row r="3" spans="1:32" x14ac:dyDescent="0.3">
      <c r="A3" s="1"/>
      <c r="S3" s="19"/>
    </row>
    <row r="4" spans="1:32" x14ac:dyDescent="0.3">
      <c r="A4" s="1"/>
      <c r="S4" s="19"/>
    </row>
    <row r="5" spans="1:32" ht="52" x14ac:dyDescent="0.3">
      <c r="A5" s="2" t="s">
        <v>155</v>
      </c>
      <c r="B5" s="3" t="s">
        <v>93</v>
      </c>
      <c r="C5" s="4" t="s">
        <v>94</v>
      </c>
      <c r="D5" s="4" t="s">
        <v>95</v>
      </c>
      <c r="E5" s="4" t="s">
        <v>96</v>
      </c>
      <c r="F5" s="4" t="s">
        <v>97</v>
      </c>
      <c r="G5" s="4" t="s">
        <v>98</v>
      </c>
      <c r="H5" s="4" t="s">
        <v>99</v>
      </c>
      <c r="J5" s="5" t="s">
        <v>156</v>
      </c>
      <c r="K5" s="4" t="s">
        <v>96</v>
      </c>
      <c r="L5" s="4" t="s">
        <v>97</v>
      </c>
      <c r="M5" s="4" t="s">
        <v>98</v>
      </c>
      <c r="N5" s="4"/>
      <c r="O5" s="4" t="s">
        <v>99</v>
      </c>
      <c r="S5" s="6"/>
    </row>
    <row r="6" spans="1:32" x14ac:dyDescent="0.3">
      <c r="A6" s="7" t="s">
        <v>157</v>
      </c>
      <c r="B6" s="14"/>
      <c r="C6" s="14">
        <v>4.5999999999999996</v>
      </c>
      <c r="D6" s="14">
        <v>4.5999999999999996</v>
      </c>
      <c r="E6" s="14">
        <v>33.299999999999997</v>
      </c>
      <c r="F6" s="14">
        <v>31.92</v>
      </c>
      <c r="G6" s="14">
        <v>31.92</v>
      </c>
      <c r="H6" s="14">
        <v>31.92</v>
      </c>
      <c r="J6" s="7" t="s">
        <v>157</v>
      </c>
      <c r="K6" s="15">
        <v>8.5500000000000003E-3</v>
      </c>
      <c r="L6" s="15">
        <v>8.2000000000000007E-3</v>
      </c>
      <c r="M6" s="15">
        <v>8.2000000000000007E-3</v>
      </c>
      <c r="N6" s="15"/>
      <c r="O6" s="15">
        <v>1.37113</v>
      </c>
      <c r="S6" s="6"/>
    </row>
    <row r="7" spans="1:32" x14ac:dyDescent="0.3">
      <c r="A7" s="7" t="s">
        <v>158</v>
      </c>
      <c r="B7" s="14"/>
      <c r="C7" s="14">
        <v>5.9</v>
      </c>
      <c r="D7" s="14">
        <v>5.9</v>
      </c>
      <c r="E7" s="14">
        <v>41.05</v>
      </c>
      <c r="F7" s="14">
        <v>38.74</v>
      </c>
      <c r="G7" s="14">
        <v>38.74</v>
      </c>
      <c r="H7" s="14">
        <v>38.74</v>
      </c>
      <c r="J7" s="7" t="s">
        <v>158</v>
      </c>
      <c r="K7" s="15">
        <v>8.6599999999999993E-3</v>
      </c>
      <c r="L7" s="15">
        <v>8.1799999999999998E-3</v>
      </c>
      <c r="M7" s="15">
        <v>8.1799999999999998E-3</v>
      </c>
      <c r="N7" s="15"/>
      <c r="O7" s="15">
        <v>1.3664000000000001</v>
      </c>
      <c r="S7" s="6"/>
    </row>
    <row r="8" spans="1:32" x14ac:dyDescent="0.3">
      <c r="A8" s="7" t="s">
        <v>115</v>
      </c>
      <c r="B8" s="14"/>
      <c r="C8" s="14">
        <v>5.9</v>
      </c>
      <c r="D8" s="14">
        <v>5.9</v>
      </c>
      <c r="E8" s="14">
        <v>41.05</v>
      </c>
      <c r="F8" s="14">
        <v>38.74</v>
      </c>
      <c r="G8" s="14">
        <v>38.74</v>
      </c>
      <c r="H8" s="14">
        <v>40.68</v>
      </c>
      <c r="J8" s="7" t="s">
        <v>115</v>
      </c>
      <c r="K8" s="15">
        <v>8.6599999999999993E-3</v>
      </c>
      <c r="L8" s="15">
        <v>8.1799999999999998E-3</v>
      </c>
      <c r="M8" s="15">
        <v>8.1799999999999998E-3</v>
      </c>
      <c r="N8" s="15"/>
      <c r="O8" s="15">
        <v>1.43483</v>
      </c>
      <c r="S8" s="6"/>
    </row>
    <row r="9" spans="1:32" x14ac:dyDescent="0.3">
      <c r="A9" s="7" t="s">
        <v>109</v>
      </c>
      <c r="B9" s="14"/>
      <c r="C9" s="14">
        <v>6.15</v>
      </c>
      <c r="D9" s="14">
        <v>6.15</v>
      </c>
      <c r="E9" s="14">
        <v>44.75</v>
      </c>
      <c r="F9" s="14">
        <v>42.9</v>
      </c>
      <c r="G9" s="14">
        <v>42.9</v>
      </c>
      <c r="H9" s="14">
        <v>42.9</v>
      </c>
      <c r="J9" s="7" t="s">
        <v>109</v>
      </c>
      <c r="K9" s="15">
        <v>1.15E-2</v>
      </c>
      <c r="L9" s="15">
        <v>1.102E-2</v>
      </c>
      <c r="M9" s="15">
        <v>1.102E-2</v>
      </c>
      <c r="N9" s="15"/>
      <c r="O9" s="15">
        <v>1.8427899999999999</v>
      </c>
      <c r="S9" s="6"/>
    </row>
    <row r="10" spans="1:32" x14ac:dyDescent="0.3">
      <c r="A10" s="1"/>
      <c r="S10" s="6"/>
    </row>
    <row r="11" spans="1:32" x14ac:dyDescent="0.3">
      <c r="A11" s="1"/>
      <c r="S11" s="6"/>
    </row>
    <row r="12" spans="1:32" s="9" customFormat="1" x14ac:dyDescent="0.3">
      <c r="T12" s="20"/>
      <c r="U12" s="20"/>
      <c r="V12" s="20"/>
      <c r="W12" s="20"/>
      <c r="X12" s="20"/>
      <c r="Y12" s="20"/>
      <c r="Z12" s="20"/>
      <c r="AA12" s="20"/>
      <c r="AB12" s="20"/>
      <c r="AC12" s="20"/>
      <c r="AD12" s="20"/>
      <c r="AE12" s="20"/>
      <c r="AF12" s="20"/>
    </row>
    <row r="13" spans="1:32" s="9" customFormat="1" x14ac:dyDescent="0.3">
      <c r="A13" s="16"/>
      <c r="T13" s="20"/>
      <c r="U13" s="20"/>
      <c r="V13" s="20"/>
      <c r="W13" s="20"/>
      <c r="X13" s="20"/>
      <c r="Y13" s="20"/>
      <c r="Z13" s="20"/>
      <c r="AA13" s="20"/>
      <c r="AB13" s="20"/>
      <c r="AC13" s="20"/>
      <c r="AD13" s="20"/>
      <c r="AE13" s="20"/>
      <c r="AF13" s="20"/>
    </row>
    <row r="14" spans="1:32" x14ac:dyDescent="0.3">
      <c r="A14" s="1"/>
      <c r="M14" s="9"/>
      <c r="N14" s="9"/>
      <c r="O14" s="9"/>
      <c r="P14" s="9"/>
      <c r="Q14" s="9"/>
      <c r="R14" s="9"/>
      <c r="S14" s="9"/>
    </row>
    <row r="15" spans="1:32" x14ac:dyDescent="0.3">
      <c r="M15" s="9"/>
      <c r="N15" s="9"/>
      <c r="O15" s="9"/>
      <c r="P15" s="9"/>
      <c r="Q15" s="9"/>
      <c r="R15" s="9"/>
      <c r="S15" s="9"/>
    </row>
    <row r="16" spans="1:32" x14ac:dyDescent="0.3">
      <c r="A16" s="1"/>
      <c r="M16" s="9"/>
      <c r="N16" s="9"/>
      <c r="O16" s="9"/>
      <c r="P16" s="9"/>
      <c r="Q16" s="9"/>
      <c r="R16" s="9"/>
      <c r="S16" s="9"/>
      <c r="AA16" s="1"/>
      <c r="AB16" s="1"/>
      <c r="AC16" s="1"/>
      <c r="AD16" s="1"/>
      <c r="AE16" s="1"/>
      <c r="AF16" s="1"/>
    </row>
    <row r="17" spans="1:47" ht="15.5" x14ac:dyDescent="0.35">
      <c r="A17" s="12" t="s">
        <v>118</v>
      </c>
      <c r="B17" s="13"/>
      <c r="C17" s="13"/>
      <c r="D17" s="13"/>
      <c r="E17" s="13"/>
      <c r="F17" s="13"/>
      <c r="M17" s="9"/>
      <c r="N17" s="9"/>
      <c r="O17" s="9"/>
      <c r="P17" s="9"/>
      <c r="Q17" s="9"/>
      <c r="R17" s="9"/>
      <c r="S17" s="9"/>
      <c r="AA17" s="1"/>
      <c r="AB17" s="1"/>
      <c r="AC17" s="1"/>
      <c r="AD17" s="1"/>
      <c r="AE17" s="1"/>
      <c r="AF17" s="1"/>
    </row>
    <row r="18" spans="1:47" x14ac:dyDescent="0.3">
      <c r="C18" s="247" t="s">
        <v>119</v>
      </c>
      <c r="D18" s="247"/>
      <c r="E18" s="247"/>
      <c r="F18" s="247"/>
      <c r="M18" s="9"/>
      <c r="N18" s="9"/>
      <c r="O18" s="9"/>
      <c r="P18" s="9"/>
      <c r="Q18" s="9"/>
      <c r="R18" s="9"/>
      <c r="S18" s="9"/>
      <c r="AA18" s="1"/>
      <c r="AB18" s="1"/>
      <c r="AC18" s="1"/>
      <c r="AD18" s="1"/>
      <c r="AE18" s="1"/>
      <c r="AF18" s="1"/>
    </row>
    <row r="19" spans="1:47" ht="34.5" customHeight="1" x14ac:dyDescent="0.3">
      <c r="A19" s="1"/>
      <c r="B19" s="11">
        <v>1</v>
      </c>
      <c r="C19" s="20">
        <v>2</v>
      </c>
      <c r="D19" s="20">
        <v>3</v>
      </c>
      <c r="E19" s="20">
        <v>4</v>
      </c>
      <c r="F19" s="20">
        <v>5</v>
      </c>
      <c r="L19" s="261" t="s">
        <v>119</v>
      </c>
      <c r="M19" s="261"/>
      <c r="N19" s="261"/>
      <c r="O19" s="261"/>
      <c r="P19" s="261"/>
      <c r="Q19" s="261"/>
      <c r="R19" s="261"/>
      <c r="S19" s="261"/>
      <c r="T19" s="261"/>
      <c r="U19" s="261"/>
      <c r="V19" s="261"/>
      <c r="W19" s="261"/>
      <c r="X19" s="261"/>
      <c r="Y19" s="261"/>
      <c r="Z19" s="261"/>
      <c r="AA19" s="261"/>
      <c r="AB19" s="261"/>
      <c r="AC19" s="261"/>
      <c r="AD19" s="1"/>
      <c r="AE19" s="261" t="s">
        <v>120</v>
      </c>
      <c r="AF19" s="261"/>
      <c r="AG19" s="261"/>
      <c r="AH19" s="261"/>
      <c r="AI19" s="261"/>
      <c r="AJ19" s="261"/>
      <c r="AK19" s="261"/>
      <c r="AL19" s="261"/>
      <c r="AM19" s="261"/>
      <c r="AN19" s="261"/>
      <c r="AO19" s="261"/>
      <c r="AP19" s="261"/>
      <c r="AQ19" s="261"/>
      <c r="AR19" s="261"/>
      <c r="AS19" s="261"/>
      <c r="AT19" s="261"/>
      <c r="AU19" s="261"/>
    </row>
    <row r="20" spans="1:47" s="6" customFormat="1" ht="63.75" customHeight="1" x14ac:dyDescent="0.35">
      <c r="B20" s="17"/>
      <c r="C20" s="17" t="s">
        <v>157</v>
      </c>
      <c r="D20" s="17" t="s">
        <v>158</v>
      </c>
      <c r="E20" s="17" t="s">
        <v>115</v>
      </c>
      <c r="F20" s="17" t="s">
        <v>109</v>
      </c>
      <c r="G20" s="1"/>
      <c r="H20" s="1"/>
      <c r="I20" s="1"/>
      <c r="J20" s="1"/>
      <c r="K20" s="1"/>
      <c r="L20" s="17" t="s">
        <v>57</v>
      </c>
      <c r="M20" t="s">
        <v>58</v>
      </c>
      <c r="N20"/>
      <c r="O20" s="17" t="s">
        <v>15</v>
      </c>
      <c r="P20" s="17" t="s">
        <v>60</v>
      </c>
      <c r="Q20" s="17" t="s">
        <v>61</v>
      </c>
      <c r="R20" s="17" t="s">
        <v>63</v>
      </c>
      <c r="S20" s="17" t="s">
        <v>65</v>
      </c>
      <c r="T20" s="17" t="s">
        <v>70</v>
      </c>
      <c r="U20" s="17" t="s">
        <v>71</v>
      </c>
      <c r="V20" s="17" t="s">
        <v>72</v>
      </c>
      <c r="W20" s="17" t="s">
        <v>74</v>
      </c>
      <c r="X20" s="17" t="s">
        <v>75</v>
      </c>
      <c r="Y20" s="17" t="s">
        <v>76</v>
      </c>
      <c r="Z20" s="17" t="s">
        <v>78</v>
      </c>
      <c r="AA20" s="17" t="s">
        <v>86</v>
      </c>
      <c r="AB20" s="17" t="s">
        <v>69</v>
      </c>
      <c r="AC20" s="17" t="s">
        <v>67</v>
      </c>
      <c r="AE20" s="17" t="s">
        <v>57</v>
      </c>
      <c r="AF20" t="s">
        <v>58</v>
      </c>
      <c r="AG20" s="17" t="s">
        <v>15</v>
      </c>
      <c r="AH20" s="17" t="s">
        <v>60</v>
      </c>
      <c r="AI20" s="17" t="s">
        <v>61</v>
      </c>
      <c r="AJ20" s="17" t="s">
        <v>63</v>
      </c>
      <c r="AK20" s="17" t="s">
        <v>65</v>
      </c>
      <c r="AL20" s="17" t="s">
        <v>70</v>
      </c>
      <c r="AM20" s="17" t="s">
        <v>71</v>
      </c>
      <c r="AN20" s="17" t="s">
        <v>72</v>
      </c>
      <c r="AO20" s="17" t="s">
        <v>74</v>
      </c>
      <c r="AP20" s="17" t="s">
        <v>75</v>
      </c>
      <c r="AQ20" s="17" t="s">
        <v>76</v>
      </c>
      <c r="AR20" s="17" t="s">
        <v>78</v>
      </c>
      <c r="AS20" s="17" t="s">
        <v>86</v>
      </c>
      <c r="AT20" s="17" t="s">
        <v>69</v>
      </c>
      <c r="AU20" s="17" t="s">
        <v>67</v>
      </c>
    </row>
    <row r="21" spans="1:47" ht="14.25" customHeight="1" x14ac:dyDescent="0.3">
      <c r="A21" s="32">
        <f>Calculator!$C$20</f>
        <v>350000</v>
      </c>
      <c r="B21" s="1">
        <f>A21</f>
        <v>350000</v>
      </c>
      <c r="C21" s="8">
        <f>(IF($B21&lt;=680,$C$6,IF(AND($B21&gt;=681,$B21&lt;=1999),$D$6,IF(AND($B21&gt;=2000,$B21&lt;=5000),$E$6,IF(AND($B21&gt;=5001,$B21&lt;=7999),$F$6,IF(AND($B21&gt;=8000,$B21&lt;=30000),$G$6,IF($B21&gt;=30001,$H$6))))))+IF($B21&lt;=1999,0,IF(AND($B21&gt;=2000,$B21&lt;=5000),$K$6,IF(AND($B21&gt;=5001,$B21&lt;=30000),$L$6,IF($B21&gt;=30001,$O$6,0))))*(IF($B21&lt;=30000,($B21-2000),SQRT($B21-2000))))*(IF($B21&lt;=1999,1,IF(AND($B21&gt;=2000,$B21&lt;=2999),0.3,IF(AND($B21&gt;=3000,$B21&lt;=3999),0.35,IF(AND($B21&gt;=4000,$B21&lt;=4999),0.4,IF(AND($B21&gt;=5000,$B21&lt;=5999),0.5,IF(AND($B21&gt;=6000,$B21&lt;=6999),0.6,IF(AND($B21&gt;=7000,$B21&lt;=7999),0.7,1))))))))</f>
        <v>840.77049419605351</v>
      </c>
      <c r="D21" s="8">
        <f>(IF($B21&lt;=680,$C$7,IF(AND($B21&gt;=681,$B21&lt;=1999),$D$7,IF(AND($B21&gt;=2000,$B21&lt;=5000),$E$7,IF(AND($B21&gt;=5001,$B21&lt;=7999),$F$7,IF(AND($B21&gt;=8000,$B21&lt;=30000),$G$7,IF($B21&gt;=30001,$H$7))))))+IF($B21&lt;=1999,0,IF(AND($B21&gt;=2000,$B21&lt;=5000),$K$7,IF(AND($B21&gt;=5001,$B21&lt;=30000),$L$7,IF($B21&gt;=30001,$O$7,0))))*(IF($B21&lt;=30000,($B21-2000),SQRT($B21-2000))))*(IF($B21&lt;=1999,1,IF(AND($B21&gt;=2000,$B21&lt;=2999),0.3,IF(AND($B21&gt;=3000,$B21&lt;=3999),0.35,IF(AND($B21&gt;=4000,$B21&lt;=4999),0.4,IF(AND($B21&gt;=5000,$B21&lt;=5999),0.5,IF(AND($B21&gt;=6000,$B21&lt;=6999),0.6,IF(AND($B21&gt;=7000,$B21&lt;=7999),0.7,1))))))))</f>
        <v>844.80019507230361</v>
      </c>
      <c r="E21" s="8">
        <f>(IF($B21&lt;=680,$C$8,IF(AND($B21&gt;=681,$B21&lt;=1999),$D$8,IF(AND($B21&gt;=2000,$B21&lt;=5000),$E$8,IF(AND($B21&gt;=5001,$B21&lt;=7999),$F$8,IF(AND($B21&gt;=8000,$B21&lt;=30000),$G$8,IF($B21&gt;=30001,$H$8))))))+IF($B21&lt;=1999,0,IF(AND($B21&gt;=2000,$B21&lt;=5000),$K$8,IF(AND($B21&gt;=5001,$B21&lt;=30000),$L$8,IF($B21&gt;=30001,$O$8,0))))*(IF($B21&lt;=30000,($B21-2000),SQRT($B21-2000))))*(IF($B21&lt;=1999,1,IF(AND($B21&gt;=2000,$B21&lt;=2999),0.3,IF(AND($B21&gt;=3000,$B21&lt;=3999),0.35,IF(AND($B21&gt;=4000,$B21&lt;=4999),0.4,IF(AND($B21&gt;=5000,$B21&lt;=5999),0.5,IF(AND($B21&gt;=6000,$B21&lt;=6999),0.6,IF(AND($B21&gt;=7000,$B21&lt;=7999),0.7,1))))))))</f>
        <v>887.10809550321528</v>
      </c>
      <c r="F21" s="8">
        <f>(IF($B21&lt;=680,$C$9,IF(AND($B21&gt;=681,$B21&lt;=1999),$D$9,IF(AND($B21&gt;=2000,$B21&lt;=5000),$E$9,IF(AND($B21&gt;=5001,$B21&lt;=7999),$F$9,IF(AND($B21&gt;=8000,$B21&lt;=30000),$G$9,IF($B21&gt;=30001,$H$9))))))+IF($B21&lt;=1999,0,IF(AND($B21&gt;=2000,$B21&lt;=5000),$K$9,IF(AND($B21&gt;=5001,$B21&lt;=30000),$L$9,IF($B21&gt;=30001,$O$9,0))))*(IF($B21&lt;=30000,($B21-2000),SQRT($B21-2000))))*(IF($B21&lt;=1999,1,IF(AND($B21&gt;=2000,$B21&lt;=2999),0.3,IF(AND($B21&gt;=3000,$B21&lt;=3999),0.35,IF(AND($B21&gt;=4000,$B21&lt;=4999),0.4,IF(AND($B21&gt;=5000,$B21&lt;=5999),0.5,IF(AND($B21&gt;=6000,$B21&lt;=6999),0.6,IF(AND($B21&gt;=7000,$B21&lt;=7999),0.7,1))))))))</f>
        <v>1129.9899201385322</v>
      </c>
      <c r="L21" s="30">
        <f>E21</f>
        <v>887.10809550321528</v>
      </c>
      <c r="M21" s="30">
        <f>D21</f>
        <v>844.80019507230361</v>
      </c>
      <c r="N21" s="30"/>
      <c r="O21" s="30">
        <f>D21</f>
        <v>844.80019507230361</v>
      </c>
      <c r="P21" s="30">
        <f>$C21</f>
        <v>840.77049419605351</v>
      </c>
      <c r="Q21" s="30">
        <f t="shared" ref="Q21:AA21" si="0">$C21</f>
        <v>840.77049419605351</v>
      </c>
      <c r="R21" s="30">
        <f t="shared" si="0"/>
        <v>840.77049419605351</v>
      </c>
      <c r="S21" s="30">
        <f t="shared" si="0"/>
        <v>840.77049419605351</v>
      </c>
      <c r="T21" s="30">
        <f t="shared" si="0"/>
        <v>840.77049419605351</v>
      </c>
      <c r="U21" s="30">
        <f t="shared" si="0"/>
        <v>840.77049419605351</v>
      </c>
      <c r="V21" s="30">
        <f t="shared" si="0"/>
        <v>840.77049419605351</v>
      </c>
      <c r="W21" s="30">
        <f t="shared" si="0"/>
        <v>840.77049419605351</v>
      </c>
      <c r="X21" s="30">
        <f>F21</f>
        <v>1129.9899201385322</v>
      </c>
      <c r="Y21" s="30">
        <f t="shared" si="0"/>
        <v>840.77049419605351</v>
      </c>
      <c r="Z21" s="30">
        <f t="shared" si="0"/>
        <v>840.77049419605351</v>
      </c>
      <c r="AA21" s="30">
        <f t="shared" si="0"/>
        <v>840.77049419605351</v>
      </c>
      <c r="AB21" s="1">
        <v>0</v>
      </c>
      <c r="AC21" s="1"/>
      <c r="AD21" s="1"/>
      <c r="AE21" s="30">
        <f>I21</f>
        <v>0</v>
      </c>
      <c r="AF21" s="30">
        <f>H21</f>
        <v>0</v>
      </c>
      <c r="AG21" s="30">
        <f>H21</f>
        <v>0</v>
      </c>
      <c r="AH21" s="30">
        <f>$G21</f>
        <v>0</v>
      </c>
      <c r="AI21" s="30">
        <f t="shared" ref="AI21:AS21" si="1">$G21</f>
        <v>0</v>
      </c>
      <c r="AJ21" s="30">
        <f t="shared" si="1"/>
        <v>0</v>
      </c>
      <c r="AK21" s="30">
        <f t="shared" si="1"/>
        <v>0</v>
      </c>
      <c r="AL21" s="30">
        <f t="shared" si="1"/>
        <v>0</v>
      </c>
      <c r="AM21" s="30">
        <f t="shared" si="1"/>
        <v>0</v>
      </c>
      <c r="AN21" s="30">
        <f t="shared" si="1"/>
        <v>0</v>
      </c>
      <c r="AO21" s="30">
        <f t="shared" si="1"/>
        <v>0</v>
      </c>
      <c r="AP21" s="30">
        <f>J21</f>
        <v>0</v>
      </c>
      <c r="AQ21" s="30">
        <f t="shared" si="1"/>
        <v>0</v>
      </c>
      <c r="AR21" s="30">
        <f t="shared" si="1"/>
        <v>0</v>
      </c>
      <c r="AS21" s="30">
        <f t="shared" si="1"/>
        <v>0</v>
      </c>
      <c r="AT21" s="1">
        <v>0</v>
      </c>
    </row>
    <row r="22" spans="1:47" x14ac:dyDescent="0.3">
      <c r="A22" s="26"/>
      <c r="C22" s="8"/>
      <c r="D22" s="8"/>
      <c r="E22" s="8"/>
      <c r="F22" s="8"/>
      <c r="S22" s="20"/>
      <c r="AF22" s="1"/>
    </row>
    <row r="23" spans="1:47" x14ac:dyDescent="0.3">
      <c r="A23" s="26"/>
      <c r="C23" s="8"/>
      <c r="D23" s="8"/>
      <c r="E23" s="8"/>
      <c r="F23" s="8"/>
      <c r="S23" s="20"/>
      <c r="AF23" s="1"/>
    </row>
    <row r="24" spans="1:47" ht="15.5" x14ac:dyDescent="0.35">
      <c r="A24" s="12" t="s">
        <v>123</v>
      </c>
      <c r="B24" s="13"/>
      <c r="C24" s="13"/>
      <c r="D24" s="13"/>
      <c r="E24" s="13"/>
      <c r="F24" s="13"/>
      <c r="T24" s="1"/>
      <c r="U24" s="1"/>
      <c r="V24" s="1"/>
      <c r="Y24" s="1"/>
      <c r="AC24"/>
      <c r="AD24"/>
      <c r="AG24" s="20"/>
    </row>
    <row r="25" spans="1:47" ht="14.5" x14ac:dyDescent="0.35">
      <c r="T25" s="1"/>
      <c r="U25" s="1"/>
      <c r="V25" s="1"/>
      <c r="Y25" s="1"/>
      <c r="AC25"/>
      <c r="AD25"/>
      <c r="AG25" s="20"/>
    </row>
    <row r="26" spans="1:47" ht="14.5" x14ac:dyDescent="0.35">
      <c r="T26" s="1"/>
      <c r="U26" s="1"/>
      <c r="V26" s="1"/>
      <c r="Y26" s="1"/>
      <c r="AC26"/>
      <c r="AD26"/>
      <c r="AG26" s="20"/>
    </row>
    <row r="27" spans="1:47" ht="14.5" x14ac:dyDescent="0.35">
      <c r="A27" s="246" t="s">
        <v>159</v>
      </c>
      <c r="B27" s="246"/>
      <c r="C27" s="246"/>
      <c r="D27" s="246"/>
      <c r="E27" s="246"/>
      <c r="F27" s="246"/>
      <c r="G27" s="246"/>
      <c r="H27" s="246"/>
      <c r="I27" s="246"/>
      <c r="J27" s="246"/>
      <c r="T27" s="1"/>
      <c r="U27" s="1"/>
      <c r="V27" s="1"/>
      <c r="Y27" s="1"/>
      <c r="AC27"/>
      <c r="AD27"/>
      <c r="AG27" s="20"/>
    </row>
    <row r="28" spans="1:47" ht="15" thickBot="1" x14ac:dyDescent="0.4">
      <c r="A28" s="36"/>
      <c r="B28" s="249" t="s">
        <v>126</v>
      </c>
      <c r="C28" s="236"/>
      <c r="D28" s="236"/>
      <c r="E28" s="248"/>
      <c r="F28" s="235" t="s">
        <v>127</v>
      </c>
      <c r="G28" s="236"/>
      <c r="H28" s="236"/>
      <c r="I28" s="248"/>
      <c r="J28" s="235" t="s">
        <v>128</v>
      </c>
      <c r="K28" s="236"/>
      <c r="L28" s="236"/>
      <c r="M28" s="236"/>
      <c r="T28" s="1"/>
      <c r="U28" s="1"/>
      <c r="V28" s="1"/>
      <c r="Y28" s="1"/>
      <c r="AC28"/>
      <c r="AD28"/>
      <c r="AG28" s="20"/>
    </row>
    <row r="29" spans="1:47" ht="26.5" thickBot="1" x14ac:dyDescent="0.4">
      <c r="A29" s="36"/>
      <c r="B29" s="71" t="str">
        <f>'Airways Aerodrome'!B42</f>
        <v>2024/25 Prices</v>
      </c>
      <c r="C29" s="72" t="str">
        <f>'Airways Aerodrome'!C42</f>
        <v>2025/26 Prices</v>
      </c>
      <c r="D29" s="73" t="str">
        <f>'Airways Aerodrome'!D42</f>
        <v>2026/27 Prices</v>
      </c>
      <c r="E29" s="73" t="str">
        <f>'Airways Aerodrome'!E42</f>
        <v>2027/28 Prices</v>
      </c>
      <c r="F29" s="69" t="str">
        <f>'Airways Aerodrome'!F42</f>
        <v>2024/25 Prices</v>
      </c>
      <c r="G29" s="69" t="str">
        <f>'Airways Aerodrome'!G42</f>
        <v>2025/26 Prices</v>
      </c>
      <c r="H29" s="69" t="str">
        <f>'Airways Aerodrome'!H42</f>
        <v>2026/27 Prices</v>
      </c>
      <c r="I29" s="69" t="str">
        <f>'Airways Aerodrome'!I42</f>
        <v>2027/28 Prices</v>
      </c>
      <c r="J29" s="69" t="str">
        <f>'Airways Aerodrome'!J42</f>
        <v>2024/25 Prices</v>
      </c>
      <c r="K29" s="69" t="str">
        <f>'Airways Aerodrome'!K42</f>
        <v>2025/26 Prices</v>
      </c>
      <c r="L29" s="69" t="str">
        <f>'Airways Aerodrome'!L42</f>
        <v>2026/27 Prices</v>
      </c>
      <c r="M29" s="70" t="str">
        <f>'Airways Aerodrome'!M42</f>
        <v>2027/28 Prices</v>
      </c>
      <c r="T29" s="1"/>
      <c r="U29" s="1"/>
      <c r="V29" s="1"/>
      <c r="W29" s="1"/>
      <c r="X29" s="1"/>
      <c r="AA29" s="1"/>
      <c r="AE29"/>
      <c r="AF29"/>
      <c r="AG29" s="20"/>
      <c r="AH29" s="20"/>
      <c r="AI29" s="20"/>
    </row>
    <row r="30" spans="1:47" ht="15" thickBot="1" x14ac:dyDescent="0.4">
      <c r="A30" s="66" t="s">
        <v>160</v>
      </c>
      <c r="B30" s="79">
        <v>6.47</v>
      </c>
      <c r="C30" s="201">
        <v>6.91</v>
      </c>
      <c r="D30" s="202">
        <v>7.07</v>
      </c>
      <c r="E30" s="203">
        <v>7.2</v>
      </c>
      <c r="F30" s="74">
        <v>25.92</v>
      </c>
      <c r="G30" s="204">
        <v>27.68</v>
      </c>
      <c r="H30" s="205">
        <v>28.32</v>
      </c>
      <c r="I30" s="206">
        <v>28.86</v>
      </c>
      <c r="J30" s="74">
        <v>13.98</v>
      </c>
      <c r="K30" s="53">
        <v>15.17</v>
      </c>
      <c r="L30" s="180">
        <v>17.55</v>
      </c>
      <c r="M30" s="180">
        <v>18.46</v>
      </c>
      <c r="T30" s="1"/>
      <c r="U30" s="1"/>
      <c r="V30" s="1"/>
      <c r="W30" s="1"/>
      <c r="X30" s="1"/>
      <c r="Y30" s="1"/>
      <c r="AB30" s="1"/>
      <c r="AF30"/>
      <c r="AG30"/>
      <c r="AH30" s="20"/>
      <c r="AI30" s="20"/>
      <c r="AJ30" s="20"/>
    </row>
    <row r="31" spans="1:47" ht="15" thickBot="1" x14ac:dyDescent="0.4">
      <c r="A31" s="117" t="s">
        <v>161</v>
      </c>
      <c r="B31" s="80">
        <v>6.47</v>
      </c>
      <c r="C31" s="207">
        <v>6.91</v>
      </c>
      <c r="D31" s="208">
        <v>7.07</v>
      </c>
      <c r="E31" s="209">
        <v>7.2</v>
      </c>
      <c r="F31" s="75">
        <v>25.92</v>
      </c>
      <c r="G31" s="210">
        <v>27.68</v>
      </c>
      <c r="H31" s="211">
        <v>28.32</v>
      </c>
      <c r="I31" s="212">
        <v>28.86</v>
      </c>
      <c r="J31" s="75">
        <v>12.25</v>
      </c>
      <c r="K31" s="182">
        <v>13.46</v>
      </c>
      <c r="L31" s="181">
        <v>14.59</v>
      </c>
      <c r="M31" s="181">
        <v>15</v>
      </c>
      <c r="T31" s="1"/>
      <c r="U31" s="1"/>
      <c r="V31" s="1"/>
      <c r="W31" s="1"/>
      <c r="X31" s="1"/>
      <c r="Y31" s="1"/>
      <c r="AB31" s="1"/>
      <c r="AF31"/>
      <c r="AG31"/>
      <c r="AH31" s="20"/>
      <c r="AI31" s="20"/>
      <c r="AJ31" s="20"/>
    </row>
    <row r="32" spans="1:47" ht="39.5" thickBot="1" x14ac:dyDescent="0.4">
      <c r="A32" s="118" t="s">
        <v>162</v>
      </c>
      <c r="B32" s="81"/>
      <c r="C32" s="37"/>
      <c r="D32" s="37"/>
      <c r="E32" s="39"/>
      <c r="F32" s="76"/>
      <c r="G32" s="38"/>
      <c r="H32" s="37"/>
      <c r="I32" s="39"/>
      <c r="J32" s="76">
        <v>0.45</v>
      </c>
      <c r="K32" s="183">
        <v>0.51</v>
      </c>
      <c r="L32" s="183">
        <v>0.5</v>
      </c>
      <c r="M32" s="183">
        <v>0.48</v>
      </c>
      <c r="N32" s="259" t="s">
        <v>163</v>
      </c>
      <c r="O32" s="260"/>
      <c r="P32" s="260"/>
      <c r="Q32" s="260"/>
      <c r="T32" s="1"/>
      <c r="U32" s="1"/>
      <c r="V32" s="1"/>
      <c r="W32" s="1"/>
      <c r="X32" s="1"/>
      <c r="Y32" s="1"/>
      <c r="AB32" s="1"/>
      <c r="AF32"/>
      <c r="AG32"/>
      <c r="AH32" s="20"/>
      <c r="AI32" s="20"/>
      <c r="AJ32" s="20"/>
    </row>
    <row r="33" spans="1:36" ht="39.5" thickBot="1" x14ac:dyDescent="0.4">
      <c r="A33" s="67" t="s">
        <v>164</v>
      </c>
      <c r="B33" s="80"/>
      <c r="C33" s="41"/>
      <c r="D33" s="41"/>
      <c r="E33" s="43"/>
      <c r="F33" s="75"/>
      <c r="G33" s="42"/>
      <c r="H33" s="41"/>
      <c r="I33" s="43"/>
      <c r="J33" s="75">
        <v>1.64</v>
      </c>
      <c r="K33" s="184">
        <v>1.55</v>
      </c>
      <c r="L33" s="184">
        <v>1.51</v>
      </c>
      <c r="M33" s="184">
        <v>1.46</v>
      </c>
      <c r="N33" s="69" t="str">
        <f>J29</f>
        <v>2024/25 Prices</v>
      </c>
      <c r="O33" s="69" t="str">
        <f>K29</f>
        <v>2025/26 Prices</v>
      </c>
      <c r="P33" s="69" t="str">
        <f>L29</f>
        <v>2026/27 Prices</v>
      </c>
      <c r="Q33" s="69" t="str">
        <f>M29</f>
        <v>2027/28 Prices</v>
      </c>
      <c r="T33" s="1"/>
      <c r="U33" s="1"/>
      <c r="V33" s="1"/>
      <c r="W33" s="1"/>
      <c r="X33" s="1"/>
      <c r="Y33" s="1"/>
      <c r="AB33" s="1"/>
      <c r="AF33"/>
      <c r="AG33"/>
      <c r="AH33" s="20"/>
      <c r="AI33" s="20"/>
      <c r="AJ33" s="20"/>
    </row>
    <row r="34" spans="1:36" ht="15" thickBot="1" x14ac:dyDescent="0.4">
      <c r="A34" s="98" t="s">
        <v>57</v>
      </c>
      <c r="B34" s="119">
        <v>6.47</v>
      </c>
      <c r="C34" s="99">
        <v>6.91</v>
      </c>
      <c r="D34" s="99">
        <v>7.07</v>
      </c>
      <c r="E34" s="100">
        <v>7.2</v>
      </c>
      <c r="F34" s="101">
        <v>25.92</v>
      </c>
      <c r="G34" s="101">
        <v>27.68</v>
      </c>
      <c r="H34" s="99">
        <v>28.32</v>
      </c>
      <c r="I34" s="100">
        <v>28.86</v>
      </c>
      <c r="J34" s="102">
        <v>13.98</v>
      </c>
      <c r="K34" s="102">
        <v>15.17</v>
      </c>
      <c r="L34" s="102">
        <v>17.55</v>
      </c>
      <c r="M34" s="102">
        <v>18.46</v>
      </c>
      <c r="N34" s="110">
        <v>0.45</v>
      </c>
      <c r="O34" s="111">
        <v>0.51</v>
      </c>
      <c r="P34" s="111">
        <v>0.5</v>
      </c>
      <c r="Q34" s="112">
        <v>0.48</v>
      </c>
      <c r="T34" s="1"/>
      <c r="U34" s="1"/>
      <c r="V34" s="1"/>
      <c r="W34" s="1"/>
      <c r="X34" s="1"/>
      <c r="Y34" s="1"/>
      <c r="AB34" s="1"/>
      <c r="AF34"/>
      <c r="AG34"/>
      <c r="AH34" s="20"/>
      <c r="AI34" s="20"/>
      <c r="AJ34" s="20"/>
    </row>
    <row r="35" spans="1:36" ht="15" thickBot="1" x14ac:dyDescent="0.4">
      <c r="A35" s="98" t="s">
        <v>58</v>
      </c>
      <c r="B35" s="119">
        <v>6.47</v>
      </c>
      <c r="C35" s="99">
        <v>6.91</v>
      </c>
      <c r="D35" s="99">
        <v>7.07</v>
      </c>
      <c r="E35" s="100">
        <v>7.2</v>
      </c>
      <c r="F35" s="101">
        <v>25.92</v>
      </c>
      <c r="G35" s="101">
        <v>27.68</v>
      </c>
      <c r="H35" s="99">
        <v>28.32</v>
      </c>
      <c r="I35" s="100">
        <v>28.86</v>
      </c>
      <c r="J35" s="102">
        <v>13.98</v>
      </c>
      <c r="K35" s="102">
        <v>15.17</v>
      </c>
      <c r="L35" s="103">
        <v>17.55</v>
      </c>
      <c r="M35" s="104">
        <v>18.46</v>
      </c>
      <c r="N35" s="110">
        <v>0</v>
      </c>
      <c r="O35" s="111">
        <v>0</v>
      </c>
      <c r="P35" s="111">
        <v>0</v>
      </c>
      <c r="Q35" s="112">
        <v>0</v>
      </c>
      <c r="T35" s="1"/>
      <c r="U35" s="1"/>
      <c r="V35" s="1"/>
      <c r="W35" s="1"/>
      <c r="X35" s="1"/>
      <c r="Y35" s="1"/>
      <c r="AB35" s="1"/>
      <c r="AF35"/>
      <c r="AG35"/>
      <c r="AH35" s="20"/>
      <c r="AI35" s="20"/>
      <c r="AJ35" s="20"/>
    </row>
    <row r="36" spans="1:36" ht="15" thickBot="1" x14ac:dyDescent="0.4">
      <c r="A36" s="98" t="s">
        <v>15</v>
      </c>
      <c r="B36" s="119">
        <v>6.47</v>
      </c>
      <c r="C36" s="99">
        <v>6.91</v>
      </c>
      <c r="D36" s="99">
        <v>7.07</v>
      </c>
      <c r="E36" s="100">
        <v>7.2</v>
      </c>
      <c r="F36" s="101">
        <v>25.92</v>
      </c>
      <c r="G36" s="101">
        <v>27.68</v>
      </c>
      <c r="H36" s="99">
        <v>28.32</v>
      </c>
      <c r="I36" s="100">
        <v>28.86</v>
      </c>
      <c r="J36" s="102">
        <v>13.98</v>
      </c>
      <c r="K36" s="102">
        <v>15.17</v>
      </c>
      <c r="L36" s="103">
        <v>17.55</v>
      </c>
      <c r="M36" s="104">
        <v>18.46</v>
      </c>
      <c r="N36" s="110">
        <v>0</v>
      </c>
      <c r="O36" s="111">
        <v>0</v>
      </c>
      <c r="P36" s="111">
        <v>0</v>
      </c>
      <c r="Q36" s="112">
        <v>0</v>
      </c>
      <c r="T36" s="1"/>
      <c r="U36" s="1"/>
      <c r="V36" s="1"/>
      <c r="W36" s="1"/>
      <c r="X36" s="1"/>
      <c r="Y36" s="1"/>
      <c r="AB36" s="1"/>
      <c r="AF36"/>
      <c r="AG36"/>
      <c r="AH36" s="20"/>
      <c r="AI36" s="20"/>
      <c r="AJ36" s="20"/>
    </row>
    <row r="37" spans="1:36" ht="15" thickBot="1" x14ac:dyDescent="0.4">
      <c r="A37" s="98" t="s">
        <v>75</v>
      </c>
      <c r="B37" s="119">
        <v>6.47</v>
      </c>
      <c r="C37" s="99">
        <v>6.91</v>
      </c>
      <c r="D37" s="99">
        <v>7.07</v>
      </c>
      <c r="E37" s="100">
        <v>7.2</v>
      </c>
      <c r="F37" s="101">
        <v>25.92</v>
      </c>
      <c r="G37" s="101">
        <v>27.68</v>
      </c>
      <c r="H37" s="99">
        <v>28.32</v>
      </c>
      <c r="I37" s="100">
        <v>28.86</v>
      </c>
      <c r="J37" s="102">
        <v>13.89</v>
      </c>
      <c r="K37" s="102">
        <v>15.010000000000002</v>
      </c>
      <c r="L37" s="102">
        <v>16.100000000000001</v>
      </c>
      <c r="M37" s="102">
        <v>16.46</v>
      </c>
      <c r="N37" s="110">
        <v>0</v>
      </c>
      <c r="O37" s="111">
        <v>0</v>
      </c>
      <c r="P37" s="111">
        <v>0</v>
      </c>
      <c r="Q37" s="112">
        <v>0</v>
      </c>
      <c r="T37" s="1"/>
      <c r="U37" s="1"/>
      <c r="V37" s="1"/>
      <c r="W37" s="1"/>
      <c r="X37" s="1"/>
      <c r="Y37" s="1"/>
      <c r="AB37" s="1"/>
      <c r="AF37"/>
      <c r="AG37"/>
      <c r="AH37" s="20"/>
      <c r="AI37" s="20"/>
      <c r="AJ37" s="20"/>
    </row>
    <row r="38" spans="1:36" ht="15" thickBot="1" x14ac:dyDescent="0.4">
      <c r="A38" s="98" t="s">
        <v>71</v>
      </c>
      <c r="B38" s="119">
        <v>6.47</v>
      </c>
      <c r="C38" s="99">
        <v>6.91</v>
      </c>
      <c r="D38" s="99">
        <v>7.07</v>
      </c>
      <c r="E38" s="100">
        <v>7.2</v>
      </c>
      <c r="F38" s="101">
        <v>25.92</v>
      </c>
      <c r="G38" s="101">
        <v>27.68</v>
      </c>
      <c r="H38" s="99">
        <v>28.32</v>
      </c>
      <c r="I38" s="100">
        <v>28.86</v>
      </c>
      <c r="J38" s="102">
        <v>12.25</v>
      </c>
      <c r="K38" s="102">
        <v>13.46</v>
      </c>
      <c r="L38" s="103">
        <v>14.59</v>
      </c>
      <c r="M38" s="104">
        <v>15</v>
      </c>
      <c r="N38" s="110">
        <v>0</v>
      </c>
      <c r="O38" s="111">
        <v>0</v>
      </c>
      <c r="P38" s="111">
        <v>0</v>
      </c>
      <c r="Q38" s="112">
        <v>0</v>
      </c>
      <c r="T38" s="1"/>
      <c r="U38" s="1"/>
      <c r="V38" s="1"/>
      <c r="W38" s="1"/>
      <c r="X38" s="1"/>
      <c r="Y38" s="1"/>
      <c r="AB38" s="1"/>
      <c r="AF38"/>
      <c r="AG38"/>
      <c r="AH38" s="20"/>
      <c r="AI38" s="20"/>
      <c r="AJ38" s="20"/>
    </row>
    <row r="39" spans="1:36" ht="15" thickBot="1" x14ac:dyDescent="0.4">
      <c r="A39" s="98" t="s">
        <v>74</v>
      </c>
      <c r="B39" s="119">
        <v>6.47</v>
      </c>
      <c r="C39" s="99">
        <v>6.91</v>
      </c>
      <c r="D39" s="99">
        <v>7.07</v>
      </c>
      <c r="E39" s="100">
        <v>7.2</v>
      </c>
      <c r="F39" s="101">
        <v>25.92</v>
      </c>
      <c r="G39" s="101">
        <v>27.68</v>
      </c>
      <c r="H39" s="99">
        <v>28.32</v>
      </c>
      <c r="I39" s="100">
        <v>28.86</v>
      </c>
      <c r="J39" s="102">
        <v>12.25</v>
      </c>
      <c r="K39" s="102">
        <v>13.46</v>
      </c>
      <c r="L39" s="103">
        <v>14.59</v>
      </c>
      <c r="M39" s="104">
        <v>15</v>
      </c>
      <c r="N39" s="110">
        <v>0</v>
      </c>
      <c r="O39" s="111">
        <v>0</v>
      </c>
      <c r="P39" s="111">
        <v>0</v>
      </c>
      <c r="Q39" s="112">
        <v>0</v>
      </c>
      <c r="T39" s="1"/>
      <c r="U39" s="1"/>
      <c r="V39" s="1"/>
      <c r="W39" s="1"/>
      <c r="X39" s="1"/>
      <c r="Y39" s="1"/>
      <c r="AB39" s="1"/>
      <c r="AF39"/>
      <c r="AG39"/>
      <c r="AH39" s="20"/>
      <c r="AI39" s="20"/>
      <c r="AJ39" s="20"/>
    </row>
    <row r="40" spans="1:36" ht="15" thickBot="1" x14ac:dyDescent="0.4">
      <c r="A40" s="98" t="s">
        <v>78</v>
      </c>
      <c r="B40" s="119">
        <v>6.47</v>
      </c>
      <c r="C40" s="99">
        <v>6.91</v>
      </c>
      <c r="D40" s="99">
        <v>7.07</v>
      </c>
      <c r="E40" s="100">
        <v>7.2</v>
      </c>
      <c r="F40" s="101">
        <v>25.92</v>
      </c>
      <c r="G40" s="101">
        <v>27.68</v>
      </c>
      <c r="H40" s="99">
        <v>28.32</v>
      </c>
      <c r="I40" s="100">
        <v>28.86</v>
      </c>
      <c r="J40" s="102">
        <v>12.25</v>
      </c>
      <c r="K40" s="102">
        <v>13.46</v>
      </c>
      <c r="L40" s="103">
        <v>14.59</v>
      </c>
      <c r="M40" s="104">
        <v>15</v>
      </c>
      <c r="N40" s="110">
        <v>0</v>
      </c>
      <c r="O40" s="111">
        <v>0</v>
      </c>
      <c r="P40" s="111">
        <v>0</v>
      </c>
      <c r="Q40" s="112">
        <v>0</v>
      </c>
      <c r="T40" s="1"/>
      <c r="U40" s="1"/>
      <c r="V40" s="1"/>
      <c r="W40" s="1"/>
      <c r="X40" s="1"/>
      <c r="Y40" s="1"/>
      <c r="AB40" s="1"/>
      <c r="AF40"/>
      <c r="AG40"/>
      <c r="AH40" s="20"/>
      <c r="AI40" s="20"/>
      <c r="AJ40" s="20"/>
    </row>
    <row r="41" spans="1:36" ht="15" thickBot="1" x14ac:dyDescent="0.4">
      <c r="A41" s="98" t="s">
        <v>63</v>
      </c>
      <c r="B41" s="119">
        <v>6.47</v>
      </c>
      <c r="C41" s="99">
        <v>6.91</v>
      </c>
      <c r="D41" s="99">
        <v>7.07</v>
      </c>
      <c r="E41" s="100">
        <v>7.2</v>
      </c>
      <c r="F41" s="101">
        <v>25.92</v>
      </c>
      <c r="G41" s="101">
        <v>27.68</v>
      </c>
      <c r="H41" s="99">
        <v>28.32</v>
      </c>
      <c r="I41" s="100">
        <v>28.86</v>
      </c>
      <c r="J41" s="102">
        <v>12.25</v>
      </c>
      <c r="K41" s="102">
        <v>13.46</v>
      </c>
      <c r="L41" s="103">
        <v>14.59</v>
      </c>
      <c r="M41" s="104">
        <v>15</v>
      </c>
      <c r="N41" s="110">
        <v>0</v>
      </c>
      <c r="O41" s="111">
        <v>0</v>
      </c>
      <c r="P41" s="111">
        <v>0</v>
      </c>
      <c r="Q41" s="112">
        <v>0</v>
      </c>
      <c r="T41" s="1"/>
      <c r="U41" s="1"/>
      <c r="V41" s="1"/>
      <c r="W41" s="1"/>
      <c r="X41" s="1"/>
      <c r="Y41" s="1"/>
      <c r="AB41" s="1"/>
      <c r="AF41"/>
      <c r="AG41"/>
      <c r="AH41" s="20"/>
      <c r="AI41" s="20"/>
      <c r="AJ41" s="20"/>
    </row>
    <row r="42" spans="1:36" ht="15" thickBot="1" x14ac:dyDescent="0.4">
      <c r="A42" s="98" t="s">
        <v>60</v>
      </c>
      <c r="B42" s="119">
        <v>6.47</v>
      </c>
      <c r="C42" s="99">
        <v>6.91</v>
      </c>
      <c r="D42" s="99">
        <v>7.07</v>
      </c>
      <c r="E42" s="100">
        <v>7.2</v>
      </c>
      <c r="F42" s="101">
        <v>25.92</v>
      </c>
      <c r="G42" s="101">
        <v>27.68</v>
      </c>
      <c r="H42" s="99">
        <v>28.32</v>
      </c>
      <c r="I42" s="100">
        <v>28.86</v>
      </c>
      <c r="J42" s="102">
        <v>12.25</v>
      </c>
      <c r="K42" s="102">
        <v>13.46</v>
      </c>
      <c r="L42" s="103">
        <v>14.59</v>
      </c>
      <c r="M42" s="104">
        <v>15</v>
      </c>
      <c r="N42" s="110">
        <v>0</v>
      </c>
      <c r="O42" s="111">
        <v>0</v>
      </c>
      <c r="P42" s="111">
        <v>0</v>
      </c>
      <c r="Q42" s="112">
        <v>0</v>
      </c>
      <c r="T42" s="1"/>
      <c r="U42" s="1"/>
      <c r="V42" s="1"/>
      <c r="W42" s="1"/>
      <c r="X42" s="1"/>
      <c r="Y42" s="1"/>
      <c r="AB42" s="1"/>
      <c r="AF42"/>
      <c r="AG42"/>
      <c r="AH42" s="20"/>
      <c r="AI42" s="20"/>
      <c r="AJ42" s="20"/>
    </row>
    <row r="43" spans="1:36" ht="15" thickBot="1" x14ac:dyDescent="0.4">
      <c r="A43" s="98" t="s">
        <v>61</v>
      </c>
      <c r="B43" s="119">
        <v>6.47</v>
      </c>
      <c r="C43" s="99">
        <v>6.91</v>
      </c>
      <c r="D43" s="99">
        <v>7.07</v>
      </c>
      <c r="E43" s="100">
        <v>7.2</v>
      </c>
      <c r="F43" s="101">
        <v>25.92</v>
      </c>
      <c r="G43" s="101">
        <v>27.68</v>
      </c>
      <c r="H43" s="99">
        <v>28.32</v>
      </c>
      <c r="I43" s="100">
        <v>28.86</v>
      </c>
      <c r="J43" s="102">
        <v>12.25</v>
      </c>
      <c r="K43" s="102">
        <v>13.46</v>
      </c>
      <c r="L43" s="103">
        <v>14.59</v>
      </c>
      <c r="M43" s="104">
        <v>15</v>
      </c>
      <c r="N43" s="110">
        <v>0</v>
      </c>
      <c r="O43" s="111">
        <v>0</v>
      </c>
      <c r="P43" s="111">
        <v>0</v>
      </c>
      <c r="Q43" s="112">
        <v>0</v>
      </c>
      <c r="T43" s="1"/>
      <c r="U43" s="1"/>
      <c r="V43" s="1"/>
      <c r="W43" s="1"/>
      <c r="X43" s="1"/>
      <c r="Y43" s="1"/>
      <c r="AB43" s="1"/>
      <c r="AF43"/>
      <c r="AG43"/>
      <c r="AH43" s="20"/>
      <c r="AI43" s="20"/>
      <c r="AJ43" s="20"/>
    </row>
    <row r="44" spans="1:36" ht="15" thickBot="1" x14ac:dyDescent="0.4">
      <c r="A44" s="98" t="s">
        <v>72</v>
      </c>
      <c r="B44" s="119">
        <v>6.47</v>
      </c>
      <c r="C44" s="99">
        <v>6.91</v>
      </c>
      <c r="D44" s="99">
        <v>7.07</v>
      </c>
      <c r="E44" s="100">
        <v>7.2</v>
      </c>
      <c r="F44" s="101">
        <v>25.92</v>
      </c>
      <c r="G44" s="101">
        <v>27.68</v>
      </c>
      <c r="H44" s="99">
        <v>28.32</v>
      </c>
      <c r="I44" s="100">
        <v>28.86</v>
      </c>
      <c r="J44" s="102">
        <v>12.25</v>
      </c>
      <c r="K44" s="102">
        <v>13.46</v>
      </c>
      <c r="L44" s="103">
        <v>14.59</v>
      </c>
      <c r="M44" s="104">
        <v>15</v>
      </c>
      <c r="N44" s="110">
        <v>0</v>
      </c>
      <c r="O44" s="111">
        <v>0</v>
      </c>
      <c r="P44" s="111">
        <v>0</v>
      </c>
      <c r="Q44" s="112">
        <v>0</v>
      </c>
      <c r="T44" s="1"/>
      <c r="U44" s="1"/>
      <c r="V44" s="1"/>
      <c r="W44" s="1"/>
      <c r="X44" s="1"/>
      <c r="Y44" s="1"/>
      <c r="AB44" s="1"/>
      <c r="AF44"/>
      <c r="AG44"/>
      <c r="AH44" s="20"/>
      <c r="AI44" s="20"/>
      <c r="AJ44" s="20"/>
    </row>
    <row r="45" spans="1:36" ht="15" thickBot="1" x14ac:dyDescent="0.4">
      <c r="A45" s="98" t="s">
        <v>70</v>
      </c>
      <c r="B45" s="119">
        <v>6.47</v>
      </c>
      <c r="C45" s="99">
        <v>6.91</v>
      </c>
      <c r="D45" s="99">
        <v>7.07</v>
      </c>
      <c r="E45" s="100">
        <v>7.2</v>
      </c>
      <c r="F45" s="101">
        <v>25.92</v>
      </c>
      <c r="G45" s="101">
        <v>27.68</v>
      </c>
      <c r="H45" s="99">
        <v>28.32</v>
      </c>
      <c r="I45" s="100">
        <v>28.86</v>
      </c>
      <c r="J45" s="102">
        <v>12.25</v>
      </c>
      <c r="K45" s="102">
        <v>13.46</v>
      </c>
      <c r="L45" s="103">
        <v>14.59</v>
      </c>
      <c r="M45" s="104">
        <v>15</v>
      </c>
      <c r="N45" s="110">
        <v>0</v>
      </c>
      <c r="O45" s="111">
        <v>0</v>
      </c>
      <c r="P45" s="111">
        <v>0</v>
      </c>
      <c r="Q45" s="112">
        <v>0</v>
      </c>
      <c r="T45" s="1"/>
      <c r="U45" s="1"/>
      <c r="V45" s="1"/>
      <c r="W45" s="1"/>
      <c r="X45" s="1"/>
      <c r="Y45" s="1"/>
      <c r="AB45" s="1"/>
      <c r="AF45"/>
      <c r="AG45"/>
      <c r="AH45" s="20"/>
      <c r="AI45" s="20"/>
      <c r="AJ45" s="20"/>
    </row>
    <row r="46" spans="1:36" ht="15" thickBot="1" x14ac:dyDescent="0.4">
      <c r="A46" s="98" t="s">
        <v>65</v>
      </c>
      <c r="B46" s="119">
        <v>6.47</v>
      </c>
      <c r="C46" s="99">
        <v>6.91</v>
      </c>
      <c r="D46" s="99">
        <v>7.07</v>
      </c>
      <c r="E46" s="100">
        <v>7.2</v>
      </c>
      <c r="F46" s="101">
        <v>25.92</v>
      </c>
      <c r="G46" s="101">
        <v>27.68</v>
      </c>
      <c r="H46" s="99">
        <v>28.32</v>
      </c>
      <c r="I46" s="100">
        <v>28.86</v>
      </c>
      <c r="J46" s="102">
        <v>12.25</v>
      </c>
      <c r="K46" s="102">
        <v>13.46</v>
      </c>
      <c r="L46" s="103">
        <v>14.59</v>
      </c>
      <c r="M46" s="104">
        <v>15</v>
      </c>
      <c r="N46" s="110">
        <v>0</v>
      </c>
      <c r="O46" s="111">
        <v>0</v>
      </c>
      <c r="P46" s="111">
        <v>0</v>
      </c>
      <c r="Q46" s="112">
        <v>0</v>
      </c>
      <c r="T46" s="1"/>
      <c r="U46" s="1"/>
      <c r="V46" s="1"/>
      <c r="W46" s="1"/>
      <c r="X46" s="1"/>
      <c r="Y46" s="1"/>
      <c r="AB46" s="1"/>
      <c r="AF46"/>
      <c r="AG46"/>
      <c r="AH46" s="20"/>
      <c r="AI46" s="20"/>
      <c r="AJ46" s="20"/>
    </row>
    <row r="47" spans="1:36" ht="15" thickBot="1" x14ac:dyDescent="0.4">
      <c r="A47" s="98" t="s">
        <v>76</v>
      </c>
      <c r="B47" s="119">
        <v>6.47</v>
      </c>
      <c r="C47" s="99">
        <v>6.91</v>
      </c>
      <c r="D47" s="99">
        <v>7.07</v>
      </c>
      <c r="E47" s="100">
        <v>7.2</v>
      </c>
      <c r="F47" s="101">
        <v>25.92</v>
      </c>
      <c r="G47" s="101">
        <v>27.68</v>
      </c>
      <c r="H47" s="99">
        <v>28.32</v>
      </c>
      <c r="I47" s="100">
        <v>28.86</v>
      </c>
      <c r="J47" s="102">
        <v>12.25</v>
      </c>
      <c r="K47" s="102">
        <v>13.46</v>
      </c>
      <c r="L47" s="103">
        <v>14.59</v>
      </c>
      <c r="M47" s="104">
        <v>15</v>
      </c>
      <c r="N47" s="110">
        <v>0</v>
      </c>
      <c r="O47" s="111">
        <v>0</v>
      </c>
      <c r="P47" s="111">
        <v>0</v>
      </c>
      <c r="Q47" s="112">
        <v>0</v>
      </c>
      <c r="T47" s="1"/>
      <c r="U47" s="1"/>
      <c r="V47" s="1"/>
      <c r="W47" s="1"/>
      <c r="X47" s="1"/>
      <c r="Y47" s="1"/>
      <c r="AB47" s="1"/>
      <c r="AF47"/>
      <c r="AG47"/>
      <c r="AH47" s="20"/>
      <c r="AI47" s="20"/>
      <c r="AJ47" s="20"/>
    </row>
    <row r="48" spans="1:36" ht="15" thickBot="1" x14ac:dyDescent="0.4">
      <c r="A48" s="98" t="s">
        <v>86</v>
      </c>
      <c r="B48" s="119">
        <v>6.47</v>
      </c>
      <c r="C48" s="99">
        <v>6.91</v>
      </c>
      <c r="D48" s="99">
        <v>7.07</v>
      </c>
      <c r="E48" s="100">
        <v>7.2</v>
      </c>
      <c r="F48" s="101">
        <v>25.92</v>
      </c>
      <c r="G48" s="101">
        <v>27.68</v>
      </c>
      <c r="H48" s="99">
        <v>28.32</v>
      </c>
      <c r="I48" s="100">
        <v>28.86</v>
      </c>
      <c r="J48" s="102">
        <v>12.25</v>
      </c>
      <c r="K48" s="102">
        <v>13.46</v>
      </c>
      <c r="L48" s="103">
        <v>14.59</v>
      </c>
      <c r="M48" s="104">
        <v>15</v>
      </c>
      <c r="N48" s="113">
        <v>0</v>
      </c>
      <c r="O48" s="114">
        <v>0</v>
      </c>
      <c r="P48" s="114">
        <v>0</v>
      </c>
      <c r="Q48" s="115">
        <v>0</v>
      </c>
      <c r="T48" s="1"/>
      <c r="U48" s="1"/>
      <c r="V48" s="1"/>
      <c r="W48" s="1"/>
      <c r="X48" s="1"/>
      <c r="Y48" s="1"/>
      <c r="AB48" s="1"/>
      <c r="AF48"/>
      <c r="AG48"/>
      <c r="AH48" s="20"/>
      <c r="AI48" s="20"/>
      <c r="AJ48" s="20"/>
    </row>
    <row r="49" spans="1:36" ht="15.75" customHeight="1" thickBot="1" x14ac:dyDescent="0.4">
      <c r="A49" s="59" t="s">
        <v>69</v>
      </c>
      <c r="B49" s="81"/>
      <c r="C49" s="37"/>
      <c r="D49" s="37"/>
      <c r="E49" s="39"/>
      <c r="F49" s="76"/>
      <c r="G49" s="38"/>
      <c r="H49" s="37"/>
      <c r="I49" s="39"/>
      <c r="J49" s="254"/>
      <c r="K49" s="255"/>
      <c r="L49" s="255"/>
      <c r="M49" s="256"/>
      <c r="T49" s="1"/>
      <c r="U49" s="1"/>
      <c r="V49" s="1"/>
      <c r="W49" s="1"/>
      <c r="X49" s="1"/>
      <c r="AA49" s="1"/>
      <c r="AE49"/>
      <c r="AF49"/>
      <c r="AG49" s="20"/>
      <c r="AH49" s="20"/>
      <c r="AI49" s="20"/>
    </row>
    <row r="50" spans="1:36" ht="15" thickBot="1" x14ac:dyDescent="0.4">
      <c r="A50" s="61" t="s">
        <v>67</v>
      </c>
      <c r="B50" s="120"/>
      <c r="C50" s="54"/>
      <c r="D50" s="54"/>
      <c r="E50" s="56"/>
      <c r="F50" s="77"/>
      <c r="G50" s="55"/>
      <c r="H50" s="54"/>
      <c r="I50" s="56"/>
      <c r="J50" s="77"/>
      <c r="K50" s="55"/>
      <c r="L50" s="54"/>
      <c r="M50" s="56"/>
      <c r="T50" s="1"/>
      <c r="U50" s="1"/>
      <c r="V50" s="1"/>
      <c r="W50" s="1"/>
      <c r="X50" s="1"/>
      <c r="Y50" s="1"/>
      <c r="AB50" s="1"/>
      <c r="AF50"/>
      <c r="AG50"/>
      <c r="AH50" s="20"/>
      <c r="AI50" s="20"/>
      <c r="AJ50" s="20"/>
    </row>
    <row r="51" spans="1:36" ht="15.75" customHeight="1" x14ac:dyDescent="0.35">
      <c r="A51" s="237" t="s">
        <v>133</v>
      </c>
      <c r="B51" s="257"/>
      <c r="C51" s="257"/>
      <c r="D51" s="257"/>
      <c r="E51" s="257"/>
      <c r="F51" s="257"/>
      <c r="G51" s="257"/>
      <c r="H51" s="257"/>
      <c r="I51" s="257"/>
      <c r="J51" s="257"/>
      <c r="K51" s="257"/>
      <c r="L51" s="257"/>
      <c r="M51" s="258"/>
      <c r="T51" s="1"/>
      <c r="U51" s="1"/>
      <c r="V51" s="1"/>
      <c r="Y51" s="1"/>
      <c r="AC51"/>
      <c r="AD51"/>
      <c r="AG51" s="20"/>
    </row>
    <row r="52" spans="1:36" ht="15.75" customHeight="1" x14ac:dyDescent="0.35">
      <c r="A52" s="240" t="s">
        <v>134</v>
      </c>
      <c r="B52" s="241"/>
      <c r="C52" s="241"/>
      <c r="D52" s="241"/>
      <c r="E52" s="241"/>
      <c r="F52" s="241"/>
      <c r="G52" s="241"/>
      <c r="H52" s="241"/>
      <c r="I52" s="241"/>
      <c r="J52" s="241"/>
      <c r="K52" s="241"/>
      <c r="L52" s="241"/>
      <c r="M52" s="242"/>
      <c r="T52" s="1"/>
      <c r="U52" s="1"/>
      <c r="V52" s="1"/>
      <c r="Y52" s="1"/>
      <c r="AC52"/>
      <c r="AD52"/>
      <c r="AG52" s="20"/>
    </row>
    <row r="53" spans="1:36" ht="15.75" customHeight="1" thickBot="1" x14ac:dyDescent="0.4">
      <c r="A53" s="243" t="s">
        <v>135</v>
      </c>
      <c r="B53" s="244"/>
      <c r="C53" s="244"/>
      <c r="D53" s="244"/>
      <c r="E53" s="244"/>
      <c r="F53" s="244"/>
      <c r="G53" s="244"/>
      <c r="H53" s="244"/>
      <c r="I53" s="244"/>
      <c r="J53" s="244"/>
      <c r="K53" s="244"/>
      <c r="L53" s="244"/>
      <c r="M53" s="245"/>
      <c r="T53" s="1"/>
      <c r="U53" s="1"/>
      <c r="V53" s="1"/>
      <c r="Y53" s="1"/>
      <c r="AC53"/>
      <c r="AD53"/>
      <c r="AG53" s="20"/>
    </row>
    <row r="54" spans="1:36" ht="14.5" x14ac:dyDescent="0.35">
      <c r="T54" s="1"/>
      <c r="U54" s="1"/>
      <c r="V54" s="1"/>
      <c r="Y54" s="1"/>
      <c r="AC54"/>
      <c r="AD54"/>
      <c r="AG54" s="20"/>
    </row>
    <row r="55" spans="1:36" ht="15.5" x14ac:dyDescent="0.35">
      <c r="A55" s="12" t="s">
        <v>136</v>
      </c>
      <c r="B55" s="13"/>
      <c r="C55" s="13"/>
      <c r="D55" s="13"/>
      <c r="E55" s="13"/>
      <c r="F55" s="13"/>
      <c r="T55" s="1"/>
      <c r="U55" s="1"/>
      <c r="V55" s="1"/>
      <c r="Y55" s="1"/>
      <c r="AC55"/>
      <c r="AD55"/>
      <c r="AG55" s="20"/>
    </row>
    <row r="56" spans="1:36" ht="14.5" x14ac:dyDescent="0.35">
      <c r="B56" s="35"/>
      <c r="T56" s="1"/>
      <c r="U56" s="1"/>
      <c r="V56" s="1"/>
      <c r="Y56" s="1"/>
      <c r="AC56"/>
      <c r="AD56"/>
      <c r="AG56" s="20"/>
    </row>
    <row r="57" spans="1:36" ht="14.5" x14ac:dyDescent="0.35">
      <c r="A57" s="10" t="s">
        <v>137</v>
      </c>
      <c r="B57" s="35"/>
      <c r="T57" s="1"/>
      <c r="U57" s="1"/>
      <c r="V57" s="1"/>
      <c r="Y57" s="1"/>
      <c r="AC57"/>
      <c r="AD57"/>
      <c r="AG57" s="20"/>
    </row>
    <row r="58" spans="1:36" ht="14.5" x14ac:dyDescent="0.35">
      <c r="B58" s="35"/>
      <c r="T58" s="1"/>
      <c r="U58" s="1"/>
      <c r="V58" s="1"/>
      <c r="Y58" s="1"/>
      <c r="AC58"/>
      <c r="AD58"/>
      <c r="AG58" s="20"/>
    </row>
    <row r="59" spans="1:36" ht="14.5" x14ac:dyDescent="0.35">
      <c r="A59" s="82" t="s">
        <v>138</v>
      </c>
      <c r="B59" s="250" t="s">
        <v>139</v>
      </c>
      <c r="C59" s="250"/>
      <c r="D59" s="250"/>
      <c r="E59" s="250"/>
      <c r="F59" s="250"/>
      <c r="T59" s="1"/>
      <c r="U59" s="1"/>
      <c r="V59" s="1"/>
      <c r="Y59" s="1"/>
      <c r="AC59"/>
      <c r="AD59"/>
      <c r="AG59" s="20"/>
    </row>
    <row r="60" spans="1:36" ht="14.5" x14ac:dyDescent="0.35">
      <c r="A60" s="82" t="s">
        <v>140</v>
      </c>
      <c r="B60" s="250" t="s">
        <v>141</v>
      </c>
      <c r="C60" s="250"/>
      <c r="D60" s="250"/>
      <c r="E60" s="250"/>
      <c r="F60" s="250"/>
      <c r="T60" s="1"/>
      <c r="U60" s="1"/>
      <c r="V60" s="1"/>
      <c r="Y60" s="1"/>
      <c r="AC60"/>
      <c r="AD60"/>
      <c r="AG60" s="20"/>
    </row>
    <row r="61" spans="1:36" ht="14.5" x14ac:dyDescent="0.35">
      <c r="A61" s="82" t="s">
        <v>142</v>
      </c>
      <c r="B61" s="250" t="s">
        <v>143</v>
      </c>
      <c r="C61" s="250"/>
      <c r="D61" s="250"/>
      <c r="E61" s="250"/>
      <c r="F61" s="250"/>
      <c r="T61" s="1"/>
      <c r="U61" s="1"/>
      <c r="V61" s="1"/>
      <c r="Y61" s="1"/>
      <c r="AC61"/>
      <c r="AD61"/>
      <c r="AG61" s="20"/>
    </row>
    <row r="62" spans="1:36" ht="14.5" x14ac:dyDescent="0.35">
      <c r="B62" s="250"/>
      <c r="C62" s="250"/>
      <c r="D62" s="250"/>
      <c r="E62" s="250"/>
      <c r="F62" s="250"/>
      <c r="T62" s="1"/>
      <c r="U62" s="1"/>
      <c r="V62" s="1"/>
      <c r="Y62" s="1"/>
      <c r="AC62"/>
      <c r="AD62"/>
      <c r="AG62" s="20"/>
    </row>
    <row r="63" spans="1:36" ht="15.5" x14ac:dyDescent="0.35">
      <c r="A63" s="12" t="s">
        <v>144</v>
      </c>
      <c r="B63" s="13"/>
      <c r="C63" s="13"/>
      <c r="D63" s="13"/>
      <c r="E63" s="13"/>
      <c r="F63" s="13"/>
      <c r="T63" s="1"/>
      <c r="U63" s="1"/>
      <c r="V63" s="1"/>
      <c r="Y63" s="1"/>
      <c r="AC63"/>
      <c r="AD63"/>
      <c r="AG63" s="20"/>
    </row>
    <row r="64" spans="1:36" ht="14.5" x14ac:dyDescent="0.35">
      <c r="T64" s="1"/>
      <c r="U64" s="1"/>
      <c r="V64" s="1"/>
      <c r="Y64" s="1"/>
      <c r="AC64"/>
      <c r="AD64"/>
      <c r="AG64" s="20"/>
    </row>
    <row r="65" spans="1:33" ht="14.5" x14ac:dyDescent="0.35">
      <c r="A65" s="10" t="s">
        <v>145</v>
      </c>
      <c r="B65" s="83" t="str">
        <f>Calculator!C18</f>
        <v>Hamilton</v>
      </c>
      <c r="T65" s="1"/>
      <c r="U65" s="1"/>
      <c r="V65" s="1"/>
      <c r="Y65" s="1"/>
      <c r="AC65"/>
      <c r="AD65"/>
      <c r="AG65" s="20"/>
    </row>
    <row r="66" spans="1:33" ht="14.5" x14ac:dyDescent="0.35">
      <c r="A66" s="10" t="s">
        <v>20</v>
      </c>
      <c r="B66" s="84">
        <f>Calculator!C20</f>
        <v>350000</v>
      </c>
      <c r="J66" s="109"/>
      <c r="T66" s="1"/>
      <c r="U66" s="1"/>
      <c r="V66" s="1"/>
      <c r="Y66" s="1"/>
      <c r="AC66"/>
      <c r="AD66"/>
      <c r="AG66" s="20"/>
    </row>
    <row r="67" spans="1:33" ht="26" x14ac:dyDescent="0.35">
      <c r="B67" s="10"/>
      <c r="D67" s="68" t="str">
        <f>B29</f>
        <v>2024/25 Prices</v>
      </c>
      <c r="E67" s="68" t="str">
        <f t="shared" ref="E67:G67" si="2">C29</f>
        <v>2025/26 Prices</v>
      </c>
      <c r="F67" s="68" t="str">
        <f t="shared" si="2"/>
        <v>2026/27 Prices</v>
      </c>
      <c r="G67" s="68" t="str">
        <f t="shared" si="2"/>
        <v>2027/28 Prices</v>
      </c>
      <c r="J67" s="109"/>
      <c r="T67" s="1"/>
      <c r="U67" s="1"/>
      <c r="V67" s="1"/>
      <c r="Y67" s="1"/>
      <c r="AC67"/>
      <c r="AD67"/>
      <c r="AG67" s="20"/>
    </row>
    <row r="68" spans="1:33" ht="14.5" x14ac:dyDescent="0.35">
      <c r="A68" s="10" t="s">
        <v>126</v>
      </c>
      <c r="B68" s="10"/>
      <c r="D68" s="86">
        <f>VLOOKUP($B$65,$A$34:$M$48,2,FALSE)</f>
        <v>6.47</v>
      </c>
      <c r="E68" s="86">
        <f>VLOOKUP($B$65,$A$34:$M$48,3,FALSE)</f>
        <v>6.91</v>
      </c>
      <c r="F68" s="86">
        <f>VLOOKUP($B$65,$A$34:$M$48,4,FALSE)</f>
        <v>7.07</v>
      </c>
      <c r="G68" s="86">
        <f>VLOOKUP($B$65,$A$34:$M$48,5,FALSE)</f>
        <v>7.2</v>
      </c>
      <c r="T68" s="1"/>
      <c r="U68" s="1"/>
      <c r="V68" s="1"/>
      <c r="Y68" s="1"/>
      <c r="AC68"/>
      <c r="AD68"/>
      <c r="AG68" s="20"/>
    </row>
    <row r="69" spans="1:33" ht="14.5" x14ac:dyDescent="0.35">
      <c r="A69" s="10" t="s">
        <v>127</v>
      </c>
      <c r="B69" s="10"/>
      <c r="D69" s="86">
        <f>VLOOKUP($B$65,$A$34:$M$48,6,FALSE)</f>
        <v>25.92</v>
      </c>
      <c r="E69" s="86">
        <f>VLOOKUP($B$65,$A$34:$M$48,7,FALSE)</f>
        <v>27.68</v>
      </c>
      <c r="F69" s="86">
        <f>VLOOKUP($B$65,$A$34:$M$48,8,FALSE)</f>
        <v>28.32</v>
      </c>
      <c r="G69" s="86">
        <f>VLOOKUP($B$65,$A$34:$M$48,9,FALSE)</f>
        <v>28.86</v>
      </c>
      <c r="T69" s="1"/>
      <c r="U69" s="1"/>
      <c r="V69" s="1"/>
      <c r="Y69" s="1"/>
      <c r="AC69"/>
      <c r="AD69"/>
      <c r="AG69" s="20"/>
    </row>
    <row r="70" spans="1:33" ht="14.5" x14ac:dyDescent="0.35">
      <c r="A70" s="10" t="s">
        <v>146</v>
      </c>
      <c r="B70" s="10"/>
      <c r="D70" s="86">
        <f>IF($B$66&gt;30000,VLOOKUP($B$65,$A$34:$M$48,10,FALSE)+VLOOKUP($B$65,$A$34:$Q$48,14,FALSE),VLOOKUP($B$65,$A$34:$M$48,10,FALSE))</f>
        <v>12.25</v>
      </c>
      <c r="E70" s="86">
        <f>IF($B$66&gt;30000,VLOOKUP($B$65,$A$34:$M$48,11,FALSE)+VLOOKUP($B$65,$A$34:$Q$48,15,FALSE),VLOOKUP($B$65,$A$34:$M$48,11,FALSE))</f>
        <v>13.46</v>
      </c>
      <c r="F70" s="86">
        <f>IF($B$66&gt;30000,VLOOKUP($B$65,$A$34:$M$48,12,FALSE)+VLOOKUP($B$65,$A$34:$Q$48,16,FALSE),VLOOKUP($B$65,$A$34:$M$48,12,FALSE))</f>
        <v>14.59</v>
      </c>
      <c r="G70" s="86">
        <f>IF($B$66&gt;30000,VLOOKUP($B$65,$A$34:$M$48,13,FALSE)+VLOOKUP($B$65,$A$34:$Q$48,17,FALSE),VLOOKUP($B$65,$A$34:$M$48,13,FALSE))</f>
        <v>15</v>
      </c>
      <c r="T70" s="1"/>
      <c r="U70" s="1"/>
      <c r="V70" s="1"/>
      <c r="Y70" s="1"/>
      <c r="AC70"/>
      <c r="AD70"/>
      <c r="AG70" s="20"/>
    </row>
    <row r="71" spans="1:33" ht="14.5" x14ac:dyDescent="0.35">
      <c r="B71" s="10"/>
      <c r="T71" s="1"/>
      <c r="U71" s="1"/>
      <c r="V71" s="1"/>
      <c r="Y71" s="1"/>
      <c r="AC71"/>
      <c r="AD71"/>
      <c r="AG71" s="20"/>
    </row>
    <row r="72" spans="1:33" ht="14.5" x14ac:dyDescent="0.35">
      <c r="T72" s="1"/>
      <c r="U72" s="1"/>
      <c r="V72" s="1"/>
      <c r="Y72" s="1"/>
      <c r="AC72"/>
      <c r="AD72"/>
      <c r="AG72" s="20"/>
    </row>
    <row r="73" spans="1:33" ht="14.5" x14ac:dyDescent="0.35">
      <c r="T73" s="1"/>
      <c r="U73" s="1"/>
      <c r="V73" s="1"/>
      <c r="Y73" s="1"/>
      <c r="AC73"/>
      <c r="AD73"/>
      <c r="AG73" s="20"/>
    </row>
    <row r="74" spans="1:33" ht="15.5" x14ac:dyDescent="0.35">
      <c r="A74" s="12" t="s">
        <v>147</v>
      </c>
      <c r="B74" s="13"/>
      <c r="C74" s="13"/>
      <c r="D74" s="13"/>
      <c r="E74" s="13"/>
      <c r="F74" s="13"/>
      <c r="T74" s="1"/>
      <c r="U74" s="1"/>
      <c r="V74" s="1"/>
      <c r="Y74" s="1"/>
      <c r="AC74"/>
      <c r="AD74"/>
      <c r="AG74" s="20"/>
    </row>
    <row r="75" spans="1:33" ht="14.5" x14ac:dyDescent="0.35">
      <c r="T75" s="1"/>
      <c r="U75" s="1"/>
      <c r="V75" s="1"/>
      <c r="Y75" s="1"/>
      <c r="AC75"/>
      <c r="AD75"/>
      <c r="AG75" s="20"/>
    </row>
    <row r="76" spans="1:33" ht="26" x14ac:dyDescent="0.35">
      <c r="C76" s="68" t="s">
        <v>148</v>
      </c>
      <c r="D76" s="68" t="str">
        <f>B29</f>
        <v>2024/25 Prices</v>
      </c>
      <c r="E76" s="68" t="str">
        <f t="shared" ref="E76:G76" si="3">C29</f>
        <v>2025/26 Prices</v>
      </c>
      <c r="F76" s="68" t="str">
        <f t="shared" si="3"/>
        <v>2026/27 Prices</v>
      </c>
      <c r="G76" s="68" t="str">
        <f t="shared" si="3"/>
        <v>2027/28 Prices</v>
      </c>
      <c r="T76" s="1"/>
      <c r="U76" s="1"/>
      <c r="V76" s="1"/>
      <c r="Y76" s="1"/>
      <c r="AC76"/>
      <c r="AD76"/>
      <c r="AG76" s="20"/>
    </row>
    <row r="77" spans="1:33" ht="14.5" x14ac:dyDescent="0.35">
      <c r="A77" s="82" t="s">
        <v>138</v>
      </c>
      <c r="B77" s="22" t="s">
        <v>149</v>
      </c>
      <c r="C77" s="251" t="s">
        <v>150</v>
      </c>
      <c r="D77" s="87">
        <f>($B$66/5000)*D69</f>
        <v>1814.4</v>
      </c>
      <c r="E77" s="87">
        <f t="shared" ref="E77:G77" si="4">($B$66/5000)*E69</f>
        <v>1937.6</v>
      </c>
      <c r="F77" s="87">
        <f t="shared" si="4"/>
        <v>1982.4</v>
      </c>
      <c r="G77" s="87">
        <f t="shared" si="4"/>
        <v>2020.2</v>
      </c>
      <c r="T77" s="1"/>
      <c r="U77" s="1"/>
      <c r="V77" s="1"/>
      <c r="Y77" s="1"/>
      <c r="AC77"/>
      <c r="AD77"/>
      <c r="AG77" s="20"/>
    </row>
    <row r="78" spans="1:33" ht="14.5" x14ac:dyDescent="0.35">
      <c r="A78" s="82" t="s">
        <v>140</v>
      </c>
      <c r="B78" s="22" t="s">
        <v>151</v>
      </c>
      <c r="C78" s="252"/>
      <c r="D78" s="87">
        <f>((($B$66/1000)-5)*D70)+D69</f>
        <v>4252.17</v>
      </c>
      <c r="E78" s="87">
        <f t="shared" ref="E78:G78" si="5">((($B$66/1000)-5)*E70)+E69</f>
        <v>4671.380000000001</v>
      </c>
      <c r="F78" s="87">
        <f t="shared" si="5"/>
        <v>5061.87</v>
      </c>
      <c r="G78" s="87">
        <f t="shared" si="5"/>
        <v>5203.8599999999997</v>
      </c>
      <c r="T78" s="1"/>
      <c r="U78" s="1"/>
      <c r="V78" s="1"/>
      <c r="Y78" s="1"/>
      <c r="AC78"/>
      <c r="AD78"/>
      <c r="AG78" s="20"/>
    </row>
    <row r="79" spans="1:33" ht="14.5" x14ac:dyDescent="0.35">
      <c r="A79" s="82" t="s">
        <v>142</v>
      </c>
      <c r="B79" s="22" t="s">
        <v>152</v>
      </c>
      <c r="C79" s="253"/>
      <c r="D79" s="87">
        <f>(D70*(5*(SQRT(($B$66/1000)-5))))+D69</f>
        <v>1163.5882567866608</v>
      </c>
      <c r="E79" s="87">
        <f>(E70*(5*(SQRT(($B$66/1000)-5))))+E69</f>
        <v>1277.7220192937516</v>
      </c>
      <c r="F79" s="87">
        <f t="shared" ref="F79:G79" si="6">(F70*(5*(SQRT(($B$66/1000)-5))))+F69</f>
        <v>1383.3061115524392</v>
      </c>
      <c r="G79" s="87">
        <f t="shared" si="6"/>
        <v>1421.9231715755029</v>
      </c>
      <c r="T79" s="1"/>
      <c r="U79" s="1"/>
      <c r="V79" s="1"/>
      <c r="Y79" s="1"/>
      <c r="AC79"/>
      <c r="AD79"/>
      <c r="AG79" s="20"/>
    </row>
    <row r="80" spans="1:33" ht="14.5" x14ac:dyDescent="0.35">
      <c r="T80" s="1"/>
      <c r="U80" s="1"/>
      <c r="V80" s="1"/>
      <c r="Y80" s="1"/>
      <c r="AC80"/>
      <c r="AD80"/>
      <c r="AG80" s="20"/>
    </row>
    <row r="81" spans="1:33" ht="14.5" x14ac:dyDescent="0.35">
      <c r="A81" s="10" t="s">
        <v>153</v>
      </c>
      <c r="B81" s="22" t="str">
        <f>IF(B66&gt;30000,"C",IF(B66&lt;5000,"A","B"))</f>
        <v>C</v>
      </c>
      <c r="C81" s="85">
        <f>ROUND((HLOOKUP(B65,$L$20:$AC$21,2,FALSE)),2)</f>
        <v>840.77</v>
      </c>
      <c r="D81" s="85">
        <f>ROUND((VLOOKUP($B$81,$B$77:$G$79,3,FALSE)),2)</f>
        <v>1163.5899999999999</v>
      </c>
      <c r="E81" s="85">
        <f>ROUND((VLOOKUP($B$81,$B$77:$G$79,4,FALSE)),2)</f>
        <v>1277.72</v>
      </c>
      <c r="F81" s="85">
        <f>ROUND((VLOOKUP($B$81,$B$77:$G$79,5,FALSE)),2)</f>
        <v>1383.31</v>
      </c>
      <c r="G81" s="85">
        <f>ROUND((VLOOKUP($B$81,$B$77:$G$79,6,FALSE)),2)</f>
        <v>1421.92</v>
      </c>
      <c r="T81" s="1"/>
      <c r="U81" s="1"/>
      <c r="V81" s="1"/>
      <c r="Y81" s="1"/>
      <c r="AC81"/>
      <c r="AD81"/>
      <c r="AG81" s="20"/>
    </row>
    <row r="82" spans="1:33" ht="14.5" x14ac:dyDescent="0.35">
      <c r="T82" s="1"/>
      <c r="U82" s="1"/>
      <c r="V82" s="1"/>
      <c r="Y82" s="1"/>
      <c r="AC82"/>
      <c r="AD82"/>
      <c r="AG82" s="20"/>
    </row>
    <row r="83" spans="1:33" ht="14.5" x14ac:dyDescent="0.35">
      <c r="A83" s="88" t="s">
        <v>154</v>
      </c>
      <c r="B83" s="89"/>
      <c r="C83" s="90">
        <f>C81</f>
        <v>840.77</v>
      </c>
      <c r="D83" s="90">
        <f>MAX(D68,D81)</f>
        <v>1163.5899999999999</v>
      </c>
      <c r="E83" s="90">
        <f t="shared" ref="E83:F83" si="7">MAX(E68,E81)</f>
        <v>1277.72</v>
      </c>
      <c r="F83" s="90">
        <f t="shared" si="7"/>
        <v>1383.31</v>
      </c>
      <c r="G83" s="90">
        <f>MAX(G68,G81)</f>
        <v>1421.92</v>
      </c>
      <c r="T83" s="1"/>
      <c r="U83" s="1"/>
      <c r="V83" s="1"/>
      <c r="Y83" s="1"/>
      <c r="AC83"/>
      <c r="AD83"/>
      <c r="AG83" s="20"/>
    </row>
    <row r="84" spans="1:33" ht="14.5" x14ac:dyDescent="0.35">
      <c r="T84" s="1"/>
      <c r="U84" s="1"/>
      <c r="V84" s="1"/>
      <c r="Y84" s="1"/>
      <c r="AC84"/>
      <c r="AD84"/>
      <c r="AG84" s="20"/>
    </row>
    <row r="85" spans="1:33" ht="14.5" x14ac:dyDescent="0.35">
      <c r="E85" s="1" t="s">
        <v>165</v>
      </c>
      <c r="T85" s="1"/>
      <c r="U85" s="1"/>
      <c r="V85" s="1"/>
      <c r="Y85" s="1"/>
      <c r="AC85"/>
      <c r="AD85"/>
      <c r="AG85" s="20"/>
    </row>
    <row r="86" spans="1:33" ht="14.5" x14ac:dyDescent="0.35">
      <c r="T86" s="1"/>
      <c r="U86" s="1"/>
      <c r="V86" s="1"/>
      <c r="Y86" s="1"/>
      <c r="AC86"/>
      <c r="AD86"/>
      <c r="AG86" s="20"/>
    </row>
    <row r="87" spans="1:33" x14ac:dyDescent="0.3">
      <c r="A87" s="26"/>
      <c r="C87" s="8"/>
      <c r="D87" s="8"/>
      <c r="E87" s="8"/>
      <c r="F87" s="8"/>
      <c r="S87" s="20"/>
      <c r="AF87" s="1"/>
    </row>
    <row r="88" spans="1:33" x14ac:dyDescent="0.3">
      <c r="A88" s="26"/>
      <c r="C88" s="8"/>
      <c r="D88" s="8"/>
      <c r="E88" s="8"/>
      <c r="F88" s="8"/>
      <c r="S88" s="20"/>
      <c r="AF88" s="1"/>
    </row>
    <row r="89" spans="1:33" x14ac:dyDescent="0.3">
      <c r="A89" s="26"/>
      <c r="C89" s="8"/>
      <c r="D89" s="8"/>
      <c r="E89" s="8"/>
      <c r="F89" s="8"/>
      <c r="S89" s="20"/>
      <c r="AF89" s="1"/>
    </row>
    <row r="90" spans="1:33" x14ac:dyDescent="0.3">
      <c r="A90" s="26"/>
      <c r="C90" s="8"/>
      <c r="D90" s="8"/>
      <c r="E90" s="8"/>
      <c r="F90" s="8"/>
      <c r="S90" s="20"/>
      <c r="AF90" s="1"/>
    </row>
    <row r="91" spans="1:33" x14ac:dyDescent="0.3">
      <c r="A91" s="26"/>
      <c r="C91" s="8"/>
      <c r="D91" s="8"/>
      <c r="E91" s="8"/>
      <c r="F91" s="8"/>
      <c r="S91" s="20"/>
      <c r="AF91" s="1"/>
    </row>
    <row r="92" spans="1:33" x14ac:dyDescent="0.3">
      <c r="A92" s="26"/>
      <c r="C92" s="8"/>
      <c r="D92" s="8"/>
      <c r="E92" s="8"/>
      <c r="F92" s="8"/>
      <c r="S92" s="20"/>
      <c r="AF92" s="1"/>
    </row>
    <row r="93" spans="1:33" x14ac:dyDescent="0.3">
      <c r="A93" s="26"/>
      <c r="C93" s="8"/>
      <c r="D93" s="8"/>
      <c r="E93" s="8"/>
      <c r="F93" s="8"/>
      <c r="S93" s="20"/>
      <c r="AF93" s="1"/>
    </row>
    <row r="94" spans="1:33" x14ac:dyDescent="0.3">
      <c r="A94" s="26"/>
      <c r="C94" s="8"/>
      <c r="D94" s="8"/>
      <c r="E94" s="8"/>
      <c r="F94" s="8"/>
      <c r="S94" s="20"/>
      <c r="AF94" s="1"/>
    </row>
    <row r="95" spans="1:33" x14ac:dyDescent="0.3">
      <c r="A95" s="26"/>
      <c r="C95" s="8"/>
      <c r="D95" s="8"/>
      <c r="E95" s="8"/>
      <c r="F95" s="8"/>
      <c r="S95" s="20"/>
      <c r="AF95" s="1"/>
    </row>
    <row r="96" spans="1:33" x14ac:dyDescent="0.3">
      <c r="A96" s="26"/>
      <c r="C96" s="8"/>
      <c r="D96" s="8"/>
      <c r="E96" s="8"/>
      <c r="F96" s="8"/>
      <c r="S96" s="20"/>
      <c r="AF96" s="1"/>
    </row>
    <row r="97" spans="1:32" x14ac:dyDescent="0.3">
      <c r="A97" s="26"/>
      <c r="C97" s="8"/>
      <c r="D97" s="8"/>
      <c r="E97" s="8"/>
      <c r="F97" s="8"/>
      <c r="S97" s="20"/>
      <c r="AF97" s="1"/>
    </row>
    <row r="98" spans="1:32" x14ac:dyDescent="0.3">
      <c r="A98" s="26"/>
      <c r="C98" s="8"/>
      <c r="D98" s="8"/>
      <c r="E98" s="8"/>
      <c r="F98" s="8"/>
      <c r="S98" s="20"/>
      <c r="AF98" s="1"/>
    </row>
    <row r="99" spans="1:32" x14ac:dyDescent="0.3">
      <c r="A99" s="26"/>
      <c r="C99" s="8"/>
      <c r="D99" s="8"/>
      <c r="E99" s="8"/>
      <c r="F99" s="8"/>
      <c r="S99" s="20"/>
      <c r="AF99" s="1"/>
    </row>
    <row r="100" spans="1:32" x14ac:dyDescent="0.3">
      <c r="A100" s="26"/>
      <c r="C100" s="8"/>
      <c r="D100" s="8"/>
      <c r="E100" s="8"/>
      <c r="F100" s="8"/>
      <c r="S100" s="20"/>
      <c r="AF100" s="1"/>
    </row>
    <row r="101" spans="1:32" x14ac:dyDescent="0.3">
      <c r="A101" s="26"/>
      <c r="C101" s="8"/>
      <c r="D101" s="8"/>
      <c r="E101" s="8"/>
      <c r="F101" s="8"/>
      <c r="S101" s="20"/>
      <c r="AF101" s="1"/>
    </row>
    <row r="102" spans="1:32" x14ac:dyDescent="0.3">
      <c r="A102" s="26"/>
      <c r="C102" s="8"/>
      <c r="D102" s="8"/>
      <c r="E102" s="8"/>
      <c r="F102" s="8"/>
      <c r="S102" s="20"/>
      <c r="AF102" s="1"/>
    </row>
    <row r="103" spans="1:32" x14ac:dyDescent="0.3">
      <c r="A103" s="26"/>
      <c r="C103" s="8"/>
      <c r="D103" s="8"/>
      <c r="E103" s="8"/>
      <c r="F103" s="8"/>
      <c r="S103" s="20"/>
      <c r="AF103" s="1"/>
    </row>
    <row r="104" spans="1:32" x14ac:dyDescent="0.3">
      <c r="A104" s="26"/>
      <c r="C104" s="8"/>
      <c r="D104" s="8"/>
      <c r="E104" s="8"/>
      <c r="F104" s="8"/>
      <c r="S104" s="20"/>
      <c r="AF104" s="1"/>
    </row>
    <row r="105" spans="1:32" x14ac:dyDescent="0.3">
      <c r="A105" s="26"/>
      <c r="C105" s="8"/>
      <c r="D105" s="8"/>
      <c r="E105" s="8"/>
      <c r="F105" s="8"/>
      <c r="S105" s="20"/>
      <c r="AF105" s="1"/>
    </row>
    <row r="106" spans="1:32" x14ac:dyDescent="0.3">
      <c r="A106" s="26"/>
      <c r="C106" s="8"/>
      <c r="D106" s="8"/>
      <c r="E106" s="8"/>
      <c r="F106" s="8"/>
      <c r="S106" s="20"/>
      <c r="AF106" s="1"/>
    </row>
    <row r="107" spans="1:32" x14ac:dyDescent="0.3">
      <c r="A107" s="26"/>
      <c r="C107" s="8"/>
      <c r="D107" s="8"/>
      <c r="E107" s="8"/>
      <c r="F107" s="8"/>
      <c r="S107" s="20"/>
      <c r="AF107" s="1"/>
    </row>
    <row r="108" spans="1:32" x14ac:dyDescent="0.3">
      <c r="A108" s="26"/>
      <c r="C108" s="8"/>
      <c r="D108" s="8"/>
      <c r="E108" s="8"/>
      <c r="F108" s="8"/>
      <c r="S108" s="20"/>
      <c r="AF108" s="1"/>
    </row>
    <row r="109" spans="1:32" x14ac:dyDescent="0.3">
      <c r="A109" s="26"/>
      <c r="C109" s="8"/>
      <c r="D109" s="8"/>
      <c r="E109" s="8"/>
      <c r="F109" s="8"/>
      <c r="S109" s="20"/>
      <c r="AF109" s="1"/>
    </row>
    <row r="110" spans="1:32" x14ac:dyDescent="0.3">
      <c r="A110" s="26"/>
      <c r="C110" s="8"/>
      <c r="D110" s="8"/>
      <c r="E110" s="8"/>
      <c r="F110" s="8"/>
      <c r="S110" s="20"/>
      <c r="AF110" s="1"/>
    </row>
    <row r="111" spans="1:32" x14ac:dyDescent="0.3">
      <c r="A111" s="26"/>
      <c r="C111" s="8"/>
      <c r="D111" s="8"/>
      <c r="E111" s="8"/>
      <c r="F111" s="8"/>
      <c r="S111" s="20"/>
      <c r="AF111" s="1"/>
    </row>
    <row r="112" spans="1:32" x14ac:dyDescent="0.3">
      <c r="A112" s="26"/>
      <c r="C112" s="8"/>
      <c r="D112" s="8"/>
      <c r="E112" s="8"/>
      <c r="F112" s="8"/>
      <c r="S112" s="20"/>
      <c r="AF112" s="1"/>
    </row>
    <row r="113" spans="1:32" x14ac:dyDescent="0.3">
      <c r="A113" s="26"/>
      <c r="C113" s="8"/>
      <c r="D113" s="8"/>
      <c r="E113" s="8"/>
      <c r="F113" s="8"/>
      <c r="S113" s="20"/>
      <c r="AF113" s="1"/>
    </row>
    <row r="114" spans="1:32" x14ac:dyDescent="0.3">
      <c r="A114" s="26"/>
      <c r="C114" s="8"/>
      <c r="D114" s="8"/>
      <c r="E114" s="8"/>
      <c r="F114" s="8"/>
      <c r="S114" s="20"/>
      <c r="AF114" s="1"/>
    </row>
    <row r="115" spans="1:32" x14ac:dyDescent="0.3">
      <c r="A115" s="26"/>
      <c r="C115" s="8"/>
      <c r="D115" s="8"/>
      <c r="E115" s="8"/>
      <c r="F115" s="8"/>
      <c r="S115" s="20"/>
      <c r="AF115" s="1"/>
    </row>
    <row r="116" spans="1:32" x14ac:dyDescent="0.3">
      <c r="A116" s="26"/>
      <c r="C116" s="8"/>
      <c r="D116" s="8"/>
      <c r="E116" s="8"/>
      <c r="F116" s="8"/>
      <c r="S116" s="20"/>
      <c r="AF116" s="1"/>
    </row>
    <row r="117" spans="1:32" x14ac:dyDescent="0.3">
      <c r="A117" s="26"/>
      <c r="C117" s="8"/>
      <c r="D117" s="8"/>
      <c r="E117" s="8"/>
      <c r="F117" s="8"/>
      <c r="S117" s="20"/>
      <c r="AF117" s="1"/>
    </row>
    <row r="118" spans="1:32" x14ac:dyDescent="0.3">
      <c r="A118" s="26"/>
      <c r="C118" s="8"/>
      <c r="D118" s="8"/>
      <c r="E118" s="8"/>
      <c r="F118" s="8"/>
      <c r="S118" s="20"/>
      <c r="AF118" s="1"/>
    </row>
    <row r="119" spans="1:32" x14ac:dyDescent="0.3">
      <c r="A119" s="26"/>
      <c r="C119" s="8"/>
      <c r="D119" s="8"/>
      <c r="E119" s="8"/>
      <c r="F119" s="8"/>
      <c r="S119" s="20"/>
      <c r="AF119" s="1"/>
    </row>
    <row r="120" spans="1:32" x14ac:dyDescent="0.3">
      <c r="A120" s="26"/>
      <c r="C120" s="8"/>
      <c r="D120" s="8"/>
      <c r="E120" s="8"/>
      <c r="F120" s="8"/>
      <c r="S120" s="20"/>
      <c r="AF120" s="1"/>
    </row>
    <row r="121" spans="1:32" x14ac:dyDescent="0.3">
      <c r="A121" s="26"/>
      <c r="C121" s="8"/>
      <c r="D121" s="8"/>
      <c r="E121" s="8"/>
      <c r="F121" s="8"/>
      <c r="S121" s="20"/>
      <c r="AF121" s="1"/>
    </row>
    <row r="122" spans="1:32" x14ac:dyDescent="0.3">
      <c r="A122" s="26"/>
      <c r="C122" s="8"/>
      <c r="D122" s="8"/>
      <c r="E122" s="8"/>
      <c r="F122" s="8"/>
      <c r="S122" s="20"/>
      <c r="AF122" s="1"/>
    </row>
    <row r="123" spans="1:32" x14ac:dyDescent="0.3">
      <c r="A123" s="26"/>
      <c r="C123" s="8"/>
      <c r="D123" s="8"/>
      <c r="E123" s="8"/>
      <c r="F123" s="8"/>
      <c r="S123" s="20"/>
      <c r="AF123" s="1"/>
    </row>
    <row r="124" spans="1:32" x14ac:dyDescent="0.3">
      <c r="A124" s="26"/>
      <c r="C124" s="8"/>
      <c r="D124" s="8"/>
      <c r="E124" s="8"/>
      <c r="F124" s="8"/>
      <c r="S124" s="20"/>
      <c r="AF124" s="1"/>
    </row>
    <row r="125" spans="1:32" x14ac:dyDescent="0.3">
      <c r="A125" s="26"/>
      <c r="C125" s="8"/>
      <c r="D125" s="8"/>
      <c r="E125" s="8"/>
      <c r="F125" s="8"/>
      <c r="S125" s="20"/>
      <c r="AF125" s="1"/>
    </row>
    <row r="126" spans="1:32" x14ac:dyDescent="0.3">
      <c r="A126" s="26"/>
      <c r="C126" s="8"/>
      <c r="D126" s="8"/>
      <c r="E126" s="8"/>
      <c r="F126" s="8"/>
      <c r="S126" s="20"/>
      <c r="AF126" s="1"/>
    </row>
    <row r="127" spans="1:32" x14ac:dyDescent="0.3">
      <c r="A127" s="26"/>
      <c r="C127" s="8"/>
      <c r="D127" s="8"/>
      <c r="E127" s="8"/>
      <c r="F127" s="8"/>
      <c r="S127" s="20"/>
      <c r="AF127" s="1"/>
    </row>
    <row r="128" spans="1:32" x14ac:dyDescent="0.3">
      <c r="A128" s="26"/>
      <c r="C128" s="8"/>
      <c r="D128" s="8"/>
      <c r="E128" s="8"/>
      <c r="F128" s="8"/>
      <c r="S128" s="20"/>
      <c r="AF128" s="1"/>
    </row>
    <row r="129" spans="1:32" x14ac:dyDescent="0.3">
      <c r="A129" s="26"/>
      <c r="C129" s="8"/>
      <c r="D129" s="8"/>
      <c r="E129" s="8"/>
      <c r="F129" s="8"/>
      <c r="S129" s="20"/>
      <c r="AF129" s="1"/>
    </row>
    <row r="130" spans="1:32" x14ac:dyDescent="0.3">
      <c r="A130" s="26"/>
      <c r="C130" s="8"/>
      <c r="D130" s="8"/>
      <c r="E130" s="8"/>
      <c r="F130" s="8"/>
      <c r="S130" s="20"/>
      <c r="AF130" s="1"/>
    </row>
    <row r="131" spans="1:32" x14ac:dyDescent="0.3">
      <c r="A131" s="26"/>
      <c r="C131" s="8"/>
      <c r="D131" s="8"/>
      <c r="E131" s="8"/>
      <c r="F131" s="8"/>
      <c r="S131" s="20"/>
      <c r="AF131" s="1"/>
    </row>
    <row r="132" spans="1:32" x14ac:dyDescent="0.3">
      <c r="A132" s="26"/>
      <c r="C132" s="8"/>
      <c r="D132" s="8"/>
      <c r="E132" s="8"/>
      <c r="F132" s="8"/>
      <c r="S132" s="20"/>
      <c r="AF132" s="1"/>
    </row>
    <row r="133" spans="1:32" x14ac:dyDescent="0.3">
      <c r="A133" s="26"/>
      <c r="C133" s="8"/>
      <c r="D133" s="8"/>
      <c r="E133" s="8"/>
      <c r="F133" s="8"/>
      <c r="S133" s="20"/>
      <c r="AF133" s="1"/>
    </row>
    <row r="134" spans="1:32" x14ac:dyDescent="0.3">
      <c r="A134" s="26"/>
      <c r="C134" s="8"/>
      <c r="D134" s="8"/>
      <c r="E134" s="8"/>
      <c r="F134" s="8"/>
      <c r="S134" s="20"/>
      <c r="AF134" s="1"/>
    </row>
    <row r="135" spans="1:32" x14ac:dyDescent="0.3">
      <c r="A135" s="26"/>
      <c r="C135" s="8"/>
      <c r="D135" s="8"/>
      <c r="E135" s="8"/>
      <c r="F135" s="8"/>
      <c r="S135" s="20"/>
      <c r="AF135" s="1"/>
    </row>
    <row r="136" spans="1:32" x14ac:dyDescent="0.3">
      <c r="A136" s="26"/>
      <c r="C136" s="8"/>
      <c r="D136" s="8"/>
      <c r="E136" s="8"/>
      <c r="F136" s="8"/>
      <c r="S136" s="20"/>
      <c r="AF136" s="1"/>
    </row>
    <row r="137" spans="1:32" x14ac:dyDescent="0.3">
      <c r="A137" s="26"/>
      <c r="C137" s="8"/>
      <c r="D137" s="8"/>
      <c r="E137" s="8"/>
      <c r="F137" s="8"/>
      <c r="S137" s="20"/>
      <c r="AF137" s="1"/>
    </row>
    <row r="138" spans="1:32" x14ac:dyDescent="0.3">
      <c r="A138" s="26"/>
      <c r="C138" s="8"/>
      <c r="D138" s="8"/>
      <c r="E138" s="8"/>
      <c r="F138" s="8"/>
      <c r="S138" s="20"/>
      <c r="AF138" s="1"/>
    </row>
    <row r="139" spans="1:32" x14ac:dyDescent="0.3">
      <c r="A139" s="26"/>
      <c r="C139" s="8"/>
      <c r="D139" s="8"/>
      <c r="E139" s="8"/>
      <c r="F139" s="8"/>
      <c r="S139" s="20"/>
      <c r="AF139" s="1"/>
    </row>
    <row r="140" spans="1:32" x14ac:dyDescent="0.3">
      <c r="A140" s="26"/>
      <c r="C140" s="8"/>
      <c r="D140" s="8"/>
      <c r="E140" s="8"/>
      <c r="F140" s="8"/>
      <c r="S140" s="20"/>
      <c r="AF140" s="1"/>
    </row>
    <row r="141" spans="1:32" x14ac:dyDescent="0.3">
      <c r="A141" s="26"/>
      <c r="C141" s="8"/>
      <c r="D141" s="8"/>
      <c r="E141" s="8"/>
      <c r="F141" s="8"/>
      <c r="S141" s="20"/>
      <c r="AF141" s="1"/>
    </row>
    <row r="142" spans="1:32" x14ac:dyDescent="0.3">
      <c r="A142" s="26"/>
      <c r="C142" s="8"/>
      <c r="D142" s="8"/>
      <c r="E142" s="8"/>
      <c r="F142" s="8"/>
      <c r="S142" s="20"/>
      <c r="AF142" s="1"/>
    </row>
    <row r="143" spans="1:32" x14ac:dyDescent="0.3">
      <c r="A143" s="26"/>
      <c r="C143" s="8"/>
      <c r="D143" s="8"/>
      <c r="E143" s="8"/>
      <c r="F143" s="8"/>
      <c r="S143" s="20"/>
      <c r="AF143" s="1"/>
    </row>
    <row r="144" spans="1:32" x14ac:dyDescent="0.3">
      <c r="A144" s="26"/>
      <c r="C144" s="8"/>
      <c r="D144" s="8"/>
      <c r="E144" s="8"/>
      <c r="F144" s="8"/>
      <c r="S144" s="20"/>
      <c r="AF144" s="1"/>
    </row>
    <row r="145" spans="1:32" x14ac:dyDescent="0.3">
      <c r="A145" s="26"/>
      <c r="C145" s="8"/>
      <c r="D145" s="8"/>
      <c r="E145" s="8"/>
      <c r="F145" s="8"/>
      <c r="S145" s="20"/>
      <c r="AF145" s="1"/>
    </row>
    <row r="146" spans="1:32" x14ac:dyDescent="0.3">
      <c r="A146" s="26"/>
      <c r="C146" s="8"/>
      <c r="D146" s="8"/>
      <c r="E146" s="8"/>
      <c r="F146" s="8"/>
      <c r="S146" s="20"/>
      <c r="AF146" s="1"/>
    </row>
    <row r="147" spans="1:32" x14ac:dyDescent="0.3">
      <c r="A147" s="26"/>
      <c r="C147" s="8"/>
      <c r="D147" s="8"/>
      <c r="E147" s="8"/>
      <c r="F147" s="8"/>
      <c r="S147" s="20"/>
      <c r="AF147" s="1"/>
    </row>
    <row r="148" spans="1:32" x14ac:dyDescent="0.3">
      <c r="A148" s="26"/>
      <c r="C148" s="8"/>
      <c r="D148" s="8"/>
      <c r="E148" s="8"/>
      <c r="F148" s="8"/>
      <c r="S148" s="20"/>
      <c r="AF148" s="1"/>
    </row>
    <row r="149" spans="1:32" x14ac:dyDescent="0.3">
      <c r="A149" s="26"/>
      <c r="C149" s="8"/>
      <c r="D149" s="8"/>
      <c r="E149" s="8"/>
      <c r="F149" s="8"/>
      <c r="S149" s="20"/>
      <c r="AF149" s="1"/>
    </row>
    <row r="150" spans="1:32" x14ac:dyDescent="0.3">
      <c r="A150" s="26"/>
      <c r="C150" s="8"/>
      <c r="D150" s="8"/>
      <c r="E150" s="8"/>
      <c r="F150" s="8"/>
      <c r="S150" s="20"/>
      <c r="AF150" s="1"/>
    </row>
    <row r="151" spans="1:32" x14ac:dyDescent="0.3">
      <c r="A151" s="26"/>
      <c r="C151" s="8"/>
      <c r="D151" s="8"/>
      <c r="E151" s="8"/>
      <c r="F151" s="8"/>
      <c r="S151" s="20"/>
      <c r="AF151" s="1"/>
    </row>
    <row r="152" spans="1:32" x14ac:dyDescent="0.3">
      <c r="A152" s="26"/>
      <c r="C152" s="8"/>
      <c r="D152" s="8"/>
      <c r="E152" s="8"/>
      <c r="F152" s="8"/>
      <c r="S152" s="20"/>
      <c r="AF152" s="1"/>
    </row>
    <row r="153" spans="1:32" x14ac:dyDescent="0.3">
      <c r="A153" s="26"/>
      <c r="C153" s="8"/>
      <c r="D153" s="8"/>
      <c r="E153" s="8"/>
      <c r="F153" s="8"/>
      <c r="S153" s="20"/>
      <c r="AF153" s="1"/>
    </row>
    <row r="154" spans="1:32" x14ac:dyDescent="0.3">
      <c r="A154" s="26"/>
      <c r="C154" s="8"/>
      <c r="D154" s="8"/>
      <c r="E154" s="8"/>
      <c r="F154" s="8"/>
      <c r="S154" s="20"/>
      <c r="AF154" s="1"/>
    </row>
    <row r="155" spans="1:32" x14ac:dyDescent="0.3">
      <c r="A155" s="26"/>
      <c r="C155" s="8"/>
      <c r="D155" s="8"/>
      <c r="E155" s="8"/>
      <c r="F155" s="8"/>
      <c r="S155" s="20"/>
      <c r="AF155" s="1"/>
    </row>
    <row r="156" spans="1:32" x14ac:dyDescent="0.3">
      <c r="A156" s="26"/>
      <c r="C156" s="8"/>
      <c r="D156" s="8"/>
      <c r="E156" s="8"/>
      <c r="F156" s="8"/>
      <c r="S156" s="20"/>
      <c r="AF156" s="1"/>
    </row>
    <row r="157" spans="1:32" x14ac:dyDescent="0.3">
      <c r="A157" s="26"/>
      <c r="C157" s="8"/>
      <c r="D157" s="8"/>
      <c r="E157" s="8"/>
      <c r="F157" s="8"/>
      <c r="S157" s="20"/>
      <c r="AF157" s="1"/>
    </row>
    <row r="158" spans="1:32" x14ac:dyDescent="0.3">
      <c r="A158" s="26"/>
      <c r="C158" s="8"/>
      <c r="D158" s="8"/>
      <c r="E158" s="8"/>
      <c r="F158" s="8"/>
      <c r="S158" s="20"/>
      <c r="AF158" s="1"/>
    </row>
    <row r="159" spans="1:32" x14ac:dyDescent="0.3">
      <c r="A159" s="26"/>
      <c r="C159" s="8"/>
      <c r="D159" s="8"/>
      <c r="E159" s="8"/>
      <c r="F159" s="8"/>
      <c r="S159" s="20"/>
      <c r="AF159" s="1"/>
    </row>
    <row r="160" spans="1:32" x14ac:dyDescent="0.3">
      <c r="A160" s="26"/>
      <c r="C160" s="8"/>
      <c r="D160" s="8"/>
      <c r="E160" s="8"/>
      <c r="F160" s="8"/>
      <c r="S160" s="20"/>
      <c r="AF160" s="1"/>
    </row>
    <row r="161" spans="1:32" x14ac:dyDescent="0.3">
      <c r="A161" s="26"/>
      <c r="C161" s="8"/>
      <c r="D161" s="8"/>
      <c r="E161" s="8"/>
      <c r="F161" s="8"/>
      <c r="S161" s="20"/>
      <c r="AF161" s="1"/>
    </row>
    <row r="162" spans="1:32" x14ac:dyDescent="0.3">
      <c r="A162" s="26"/>
      <c r="C162" s="8"/>
      <c r="D162" s="8"/>
      <c r="E162" s="8"/>
      <c r="F162" s="8"/>
      <c r="S162" s="20"/>
      <c r="AF162" s="1"/>
    </row>
    <row r="163" spans="1:32" x14ac:dyDescent="0.3">
      <c r="A163" s="26"/>
      <c r="C163" s="8"/>
      <c r="D163" s="8"/>
      <c r="E163" s="8"/>
      <c r="F163" s="8"/>
      <c r="S163" s="20"/>
      <c r="AF163" s="1"/>
    </row>
    <row r="164" spans="1:32" x14ac:dyDescent="0.3">
      <c r="A164" s="26"/>
      <c r="C164" s="8"/>
      <c r="D164" s="8"/>
      <c r="E164" s="8"/>
      <c r="F164" s="8"/>
      <c r="S164" s="20"/>
      <c r="AF164" s="1"/>
    </row>
    <row r="165" spans="1:32" x14ac:dyDescent="0.3">
      <c r="A165" s="26"/>
      <c r="C165" s="8"/>
      <c r="D165" s="8"/>
      <c r="E165" s="8"/>
      <c r="F165" s="8"/>
      <c r="S165" s="20"/>
      <c r="AF165" s="1"/>
    </row>
    <row r="166" spans="1:32" x14ac:dyDescent="0.3">
      <c r="A166" s="26"/>
      <c r="C166" s="8"/>
      <c r="D166" s="8"/>
      <c r="E166" s="8"/>
      <c r="F166" s="8"/>
      <c r="S166" s="20"/>
      <c r="AF166" s="1"/>
    </row>
    <row r="167" spans="1:32" x14ac:dyDescent="0.3">
      <c r="A167" s="26"/>
      <c r="C167" s="8"/>
      <c r="D167" s="8"/>
      <c r="E167" s="8"/>
      <c r="F167" s="8"/>
      <c r="S167" s="20"/>
      <c r="AF167" s="1"/>
    </row>
    <row r="168" spans="1:32" x14ac:dyDescent="0.3">
      <c r="A168" s="26"/>
      <c r="C168" s="8"/>
      <c r="D168" s="8"/>
      <c r="E168" s="8"/>
      <c r="F168" s="8"/>
      <c r="S168" s="20"/>
      <c r="AF168" s="1"/>
    </row>
    <row r="169" spans="1:32" x14ac:dyDescent="0.3">
      <c r="A169" s="26"/>
      <c r="C169" s="8"/>
      <c r="D169" s="8"/>
      <c r="E169" s="8"/>
      <c r="F169" s="8"/>
      <c r="S169" s="20"/>
      <c r="AF169" s="1"/>
    </row>
    <row r="170" spans="1:32" x14ac:dyDescent="0.3">
      <c r="A170" s="26"/>
      <c r="C170" s="8"/>
      <c r="D170" s="8"/>
      <c r="E170" s="8"/>
      <c r="F170" s="8"/>
      <c r="S170" s="20"/>
      <c r="AF170" s="1"/>
    </row>
    <row r="171" spans="1:32" x14ac:dyDescent="0.3">
      <c r="A171" s="26"/>
      <c r="C171" s="8"/>
      <c r="D171" s="8"/>
      <c r="E171" s="8"/>
      <c r="F171" s="8"/>
      <c r="S171" s="20"/>
      <c r="AF171" s="1"/>
    </row>
    <row r="172" spans="1:32" x14ac:dyDescent="0.3">
      <c r="A172" s="26"/>
      <c r="C172" s="8"/>
      <c r="D172" s="8"/>
      <c r="E172" s="8"/>
      <c r="F172" s="8"/>
      <c r="S172" s="20"/>
      <c r="AF172" s="1"/>
    </row>
    <row r="173" spans="1:32" x14ac:dyDescent="0.3">
      <c r="A173" s="26"/>
      <c r="C173" s="8"/>
      <c r="D173" s="8"/>
      <c r="E173" s="8"/>
      <c r="F173" s="8"/>
      <c r="S173" s="20"/>
      <c r="AF173" s="1"/>
    </row>
    <row r="174" spans="1:32" x14ac:dyDescent="0.3">
      <c r="A174" s="26"/>
      <c r="C174" s="8"/>
      <c r="D174" s="8"/>
      <c r="E174" s="8"/>
      <c r="F174" s="8"/>
      <c r="S174" s="20"/>
      <c r="AF174" s="1"/>
    </row>
    <row r="175" spans="1:32" x14ac:dyDescent="0.3">
      <c r="A175" s="26"/>
      <c r="C175" s="8"/>
      <c r="D175" s="8"/>
      <c r="E175" s="8"/>
      <c r="F175" s="8"/>
      <c r="S175" s="20"/>
      <c r="AF175" s="1"/>
    </row>
    <row r="176" spans="1:32" x14ac:dyDescent="0.3">
      <c r="A176" s="26"/>
      <c r="C176" s="8"/>
      <c r="D176" s="8"/>
      <c r="E176" s="8"/>
      <c r="F176" s="8"/>
      <c r="S176" s="20"/>
      <c r="AF176" s="1"/>
    </row>
    <row r="177" spans="1:32" x14ac:dyDescent="0.3">
      <c r="A177" s="26"/>
      <c r="C177" s="8"/>
      <c r="D177" s="8"/>
      <c r="E177" s="8"/>
      <c r="F177" s="8"/>
      <c r="S177" s="20"/>
      <c r="AF177" s="1"/>
    </row>
    <row r="178" spans="1:32" x14ac:dyDescent="0.3">
      <c r="A178" s="26"/>
      <c r="C178" s="8"/>
      <c r="D178" s="8"/>
      <c r="E178" s="8"/>
      <c r="F178" s="8"/>
      <c r="S178" s="20"/>
      <c r="AF178" s="1"/>
    </row>
    <row r="179" spans="1:32" x14ac:dyDescent="0.3">
      <c r="A179" s="26"/>
      <c r="C179" s="8"/>
      <c r="D179" s="8"/>
      <c r="E179" s="8"/>
      <c r="F179" s="8"/>
      <c r="S179" s="20"/>
      <c r="AF179" s="1"/>
    </row>
    <row r="180" spans="1:32" x14ac:dyDescent="0.3">
      <c r="A180" s="26"/>
      <c r="C180" s="8"/>
      <c r="D180" s="8"/>
      <c r="E180" s="8"/>
      <c r="F180" s="8"/>
      <c r="S180" s="20"/>
      <c r="AF180" s="1"/>
    </row>
    <row r="181" spans="1:32" x14ac:dyDescent="0.3">
      <c r="A181" s="26"/>
      <c r="C181" s="8"/>
      <c r="D181" s="8"/>
      <c r="E181" s="8"/>
      <c r="F181" s="8"/>
      <c r="S181" s="20"/>
      <c r="AF181" s="1"/>
    </row>
    <row r="182" spans="1:32" x14ac:dyDescent="0.3">
      <c r="A182" s="26"/>
      <c r="C182" s="8"/>
      <c r="D182" s="8"/>
      <c r="E182" s="8"/>
      <c r="F182" s="8"/>
      <c r="S182" s="20"/>
      <c r="AF182" s="1"/>
    </row>
    <row r="183" spans="1:32" x14ac:dyDescent="0.3">
      <c r="A183" s="26"/>
      <c r="C183" s="8"/>
      <c r="D183" s="8"/>
      <c r="E183" s="8"/>
      <c r="F183" s="8"/>
      <c r="S183" s="20"/>
      <c r="AF183" s="1"/>
    </row>
    <row r="184" spans="1:32" x14ac:dyDescent="0.3">
      <c r="A184" s="26"/>
      <c r="C184" s="8"/>
      <c r="D184" s="8"/>
      <c r="E184" s="8"/>
      <c r="F184" s="8"/>
      <c r="S184" s="20"/>
      <c r="AF184" s="1"/>
    </row>
    <row r="185" spans="1:32" x14ac:dyDescent="0.3">
      <c r="A185" s="26"/>
      <c r="C185" s="8"/>
      <c r="D185" s="8"/>
      <c r="E185" s="8"/>
      <c r="F185" s="8"/>
      <c r="S185" s="20"/>
      <c r="AF185" s="1"/>
    </row>
    <row r="186" spans="1:32" x14ac:dyDescent="0.3">
      <c r="A186" s="26"/>
      <c r="C186" s="8"/>
      <c r="D186" s="8"/>
      <c r="E186" s="8"/>
      <c r="F186" s="8"/>
      <c r="S186" s="20"/>
      <c r="AF186" s="1"/>
    </row>
    <row r="187" spans="1:32" x14ac:dyDescent="0.3">
      <c r="A187" s="26"/>
      <c r="C187" s="8"/>
      <c r="D187" s="8"/>
      <c r="E187" s="8"/>
      <c r="F187" s="8"/>
      <c r="S187" s="20"/>
      <c r="AF187" s="1"/>
    </row>
    <row r="188" spans="1:32" x14ac:dyDescent="0.3">
      <c r="A188" s="26"/>
      <c r="C188" s="8"/>
      <c r="D188" s="8"/>
      <c r="E188" s="8"/>
      <c r="F188" s="8"/>
      <c r="S188" s="20"/>
      <c r="AF188" s="1"/>
    </row>
    <row r="189" spans="1:32" x14ac:dyDescent="0.3">
      <c r="A189" s="26"/>
      <c r="C189" s="8"/>
      <c r="D189" s="8"/>
      <c r="E189" s="8"/>
      <c r="F189" s="8"/>
      <c r="S189" s="20"/>
      <c r="AF189" s="1"/>
    </row>
    <row r="190" spans="1:32" x14ac:dyDescent="0.3">
      <c r="A190" s="26"/>
      <c r="C190" s="8"/>
      <c r="D190" s="8"/>
      <c r="E190" s="8"/>
      <c r="F190" s="8"/>
      <c r="S190" s="20"/>
      <c r="AF190" s="1"/>
    </row>
    <row r="191" spans="1:32" x14ac:dyDescent="0.3">
      <c r="A191" s="26"/>
      <c r="C191" s="8"/>
      <c r="D191" s="8"/>
      <c r="E191" s="8"/>
      <c r="F191" s="8"/>
      <c r="S191" s="20"/>
      <c r="AF191" s="1"/>
    </row>
    <row r="192" spans="1:32" x14ac:dyDescent="0.3">
      <c r="A192" s="26"/>
      <c r="C192" s="8"/>
      <c r="D192" s="8"/>
      <c r="E192" s="8"/>
      <c r="F192" s="8"/>
      <c r="S192" s="20"/>
      <c r="AF192" s="1"/>
    </row>
    <row r="193" spans="1:32" x14ac:dyDescent="0.3">
      <c r="A193" s="26"/>
      <c r="C193" s="8"/>
      <c r="D193" s="8"/>
      <c r="E193" s="8"/>
      <c r="F193" s="8"/>
      <c r="S193" s="20"/>
      <c r="AF193" s="1"/>
    </row>
    <row r="194" spans="1:32" x14ac:dyDescent="0.3">
      <c r="A194" s="26"/>
      <c r="C194" s="8"/>
      <c r="D194" s="8"/>
      <c r="E194" s="8"/>
      <c r="F194" s="8"/>
      <c r="S194" s="20"/>
      <c r="AF194" s="1"/>
    </row>
    <row r="195" spans="1:32" x14ac:dyDescent="0.3">
      <c r="A195" s="26"/>
      <c r="C195" s="8"/>
      <c r="D195" s="8"/>
      <c r="E195" s="8"/>
      <c r="F195" s="8"/>
      <c r="S195" s="20"/>
      <c r="AF195" s="1"/>
    </row>
    <row r="196" spans="1:32" x14ac:dyDescent="0.3">
      <c r="A196" s="26"/>
      <c r="C196" s="8"/>
      <c r="D196" s="8"/>
      <c r="E196" s="8"/>
      <c r="F196" s="8"/>
      <c r="S196" s="20"/>
      <c r="AF196" s="1"/>
    </row>
    <row r="197" spans="1:32" x14ac:dyDescent="0.3">
      <c r="A197" s="26"/>
      <c r="C197" s="8"/>
      <c r="D197" s="8"/>
      <c r="E197" s="8"/>
      <c r="F197" s="8"/>
      <c r="S197" s="20"/>
      <c r="AF197" s="1"/>
    </row>
    <row r="198" spans="1:32" x14ac:dyDescent="0.3">
      <c r="A198" s="26"/>
      <c r="C198" s="8"/>
      <c r="D198" s="8"/>
      <c r="E198" s="8"/>
      <c r="F198" s="8"/>
      <c r="S198" s="20"/>
      <c r="AF198" s="1"/>
    </row>
    <row r="199" spans="1:32" x14ac:dyDescent="0.3">
      <c r="A199" s="26"/>
      <c r="C199" s="8"/>
      <c r="D199" s="8"/>
      <c r="E199" s="8"/>
      <c r="F199" s="8"/>
      <c r="S199" s="20"/>
      <c r="AF199" s="1"/>
    </row>
    <row r="200" spans="1:32" x14ac:dyDescent="0.3">
      <c r="A200" s="26"/>
      <c r="C200" s="8"/>
      <c r="D200" s="8"/>
      <c r="E200" s="8"/>
      <c r="F200" s="8"/>
      <c r="S200" s="20"/>
      <c r="AF200" s="1"/>
    </row>
    <row r="201" spans="1:32" x14ac:dyDescent="0.3">
      <c r="A201" s="26"/>
      <c r="C201" s="8"/>
      <c r="D201" s="8"/>
      <c r="E201" s="8"/>
      <c r="F201" s="8"/>
      <c r="S201" s="20"/>
      <c r="AF201" s="1"/>
    </row>
    <row r="202" spans="1:32" x14ac:dyDescent="0.3">
      <c r="A202" s="26"/>
      <c r="C202" s="8"/>
      <c r="D202" s="8"/>
      <c r="E202" s="8"/>
      <c r="F202" s="8"/>
      <c r="S202" s="20"/>
      <c r="AF202" s="1"/>
    </row>
    <row r="203" spans="1:32" x14ac:dyDescent="0.3">
      <c r="A203" s="26"/>
      <c r="C203" s="8"/>
      <c r="D203" s="8"/>
      <c r="E203" s="8"/>
      <c r="F203" s="8"/>
      <c r="S203" s="20"/>
      <c r="AF203" s="1"/>
    </row>
    <row r="204" spans="1:32" x14ac:dyDescent="0.3">
      <c r="A204" s="26"/>
      <c r="C204" s="8"/>
      <c r="D204" s="8"/>
      <c r="E204" s="8"/>
      <c r="F204" s="8"/>
      <c r="S204" s="20"/>
      <c r="AF204" s="1"/>
    </row>
    <row r="205" spans="1:32" x14ac:dyDescent="0.3">
      <c r="A205" s="26"/>
      <c r="C205" s="8"/>
      <c r="D205" s="8"/>
      <c r="E205" s="8"/>
      <c r="F205" s="8"/>
      <c r="S205" s="20"/>
      <c r="AF205" s="1"/>
    </row>
    <row r="206" spans="1:32" x14ac:dyDescent="0.3">
      <c r="A206" s="26"/>
      <c r="C206" s="8"/>
      <c r="D206" s="8"/>
      <c r="E206" s="8"/>
      <c r="F206" s="8"/>
      <c r="S206" s="20"/>
      <c r="AF206" s="1"/>
    </row>
    <row r="207" spans="1:32" x14ac:dyDescent="0.3">
      <c r="A207" s="26"/>
      <c r="C207" s="8"/>
      <c r="D207" s="8"/>
      <c r="E207" s="8"/>
      <c r="F207" s="8"/>
      <c r="S207" s="20"/>
      <c r="AF207" s="1"/>
    </row>
    <row r="208" spans="1:32" x14ac:dyDescent="0.3">
      <c r="A208" s="26"/>
      <c r="C208" s="8"/>
      <c r="D208" s="8"/>
      <c r="E208" s="8"/>
      <c r="F208" s="8"/>
      <c r="S208" s="20"/>
      <c r="AF208" s="1"/>
    </row>
    <row r="209" spans="1:32" x14ac:dyDescent="0.3">
      <c r="A209" s="26"/>
      <c r="C209" s="8"/>
      <c r="D209" s="8"/>
      <c r="E209" s="8"/>
      <c r="F209" s="8"/>
      <c r="S209" s="20"/>
      <c r="AF209" s="1"/>
    </row>
    <row r="210" spans="1:32" x14ac:dyDescent="0.3">
      <c r="A210" s="26"/>
      <c r="C210" s="8"/>
      <c r="D210" s="8"/>
      <c r="E210" s="8"/>
      <c r="F210" s="8"/>
      <c r="S210" s="20"/>
      <c r="AF210" s="1"/>
    </row>
    <row r="211" spans="1:32" x14ac:dyDescent="0.3">
      <c r="A211" s="26"/>
      <c r="C211" s="8"/>
      <c r="D211" s="8"/>
      <c r="E211" s="8"/>
      <c r="F211" s="8"/>
      <c r="S211" s="20"/>
      <c r="AF211" s="1"/>
    </row>
    <row r="212" spans="1:32" x14ac:dyDescent="0.3">
      <c r="A212" s="26"/>
      <c r="C212" s="8"/>
      <c r="D212" s="8"/>
      <c r="E212" s="8"/>
      <c r="F212" s="8"/>
      <c r="S212" s="20"/>
      <c r="AF212" s="1"/>
    </row>
    <row r="213" spans="1:32" x14ac:dyDescent="0.3">
      <c r="A213" s="26"/>
      <c r="C213" s="8"/>
      <c r="D213" s="8"/>
      <c r="E213" s="8"/>
      <c r="F213" s="8"/>
      <c r="S213" s="20"/>
      <c r="AF213" s="1"/>
    </row>
    <row r="214" spans="1:32" x14ac:dyDescent="0.3">
      <c r="A214" s="26"/>
      <c r="C214" s="8"/>
      <c r="D214" s="8"/>
      <c r="E214" s="8"/>
      <c r="F214" s="8"/>
      <c r="S214" s="20"/>
      <c r="AF214" s="1"/>
    </row>
    <row r="215" spans="1:32" x14ac:dyDescent="0.3">
      <c r="A215" s="26"/>
      <c r="C215" s="8"/>
      <c r="D215" s="8"/>
      <c r="E215" s="8"/>
      <c r="F215" s="8"/>
      <c r="S215" s="20"/>
      <c r="AF215" s="1"/>
    </row>
    <row r="216" spans="1:32" x14ac:dyDescent="0.3">
      <c r="A216" s="26"/>
      <c r="C216" s="8"/>
      <c r="D216" s="8"/>
      <c r="E216" s="8"/>
      <c r="F216" s="8"/>
      <c r="S216" s="20"/>
      <c r="AF216" s="1"/>
    </row>
    <row r="217" spans="1:32" x14ac:dyDescent="0.3">
      <c r="A217" s="26"/>
      <c r="C217" s="8"/>
      <c r="D217" s="8"/>
      <c r="E217" s="8"/>
      <c r="F217" s="8"/>
      <c r="S217" s="20"/>
      <c r="AF217" s="1"/>
    </row>
    <row r="218" spans="1:32" x14ac:dyDescent="0.3">
      <c r="A218" s="26"/>
      <c r="C218" s="8"/>
      <c r="D218" s="8"/>
      <c r="E218" s="8"/>
      <c r="F218" s="8"/>
      <c r="S218" s="20"/>
      <c r="AF218" s="1"/>
    </row>
    <row r="219" spans="1:32" x14ac:dyDescent="0.3">
      <c r="A219" s="26"/>
      <c r="C219" s="8"/>
      <c r="D219" s="8"/>
      <c r="E219" s="8"/>
      <c r="F219" s="8"/>
      <c r="S219" s="20"/>
      <c r="AF219" s="1"/>
    </row>
    <row r="220" spans="1:32" x14ac:dyDescent="0.3">
      <c r="A220" s="26"/>
      <c r="C220" s="8"/>
      <c r="D220" s="8"/>
      <c r="E220" s="8"/>
      <c r="F220" s="8"/>
      <c r="S220" s="20"/>
      <c r="AF220" s="1"/>
    </row>
    <row r="221" spans="1:32" x14ac:dyDescent="0.3">
      <c r="A221" s="26"/>
      <c r="C221" s="8"/>
      <c r="D221" s="8"/>
      <c r="E221" s="8"/>
      <c r="F221" s="8"/>
      <c r="S221" s="20"/>
      <c r="AF221" s="1"/>
    </row>
    <row r="222" spans="1:32" x14ac:dyDescent="0.3">
      <c r="A222" s="26"/>
      <c r="C222" s="8"/>
      <c r="D222" s="8"/>
      <c r="E222" s="8"/>
      <c r="F222" s="8"/>
      <c r="S222" s="20"/>
      <c r="AF222" s="1"/>
    </row>
    <row r="223" spans="1:32" x14ac:dyDescent="0.3">
      <c r="A223" s="26"/>
      <c r="C223" s="8"/>
      <c r="D223" s="8"/>
      <c r="E223" s="8"/>
      <c r="F223" s="8"/>
      <c r="S223" s="20"/>
      <c r="AF223" s="1"/>
    </row>
    <row r="224" spans="1:32" x14ac:dyDescent="0.3">
      <c r="A224" s="26"/>
      <c r="C224" s="8"/>
      <c r="D224" s="8"/>
      <c r="E224" s="8"/>
      <c r="F224" s="8"/>
      <c r="S224" s="20"/>
      <c r="AF224" s="1"/>
    </row>
    <row r="225" spans="1:32" x14ac:dyDescent="0.3">
      <c r="A225" s="26"/>
      <c r="C225" s="8"/>
      <c r="D225" s="8"/>
      <c r="E225" s="8"/>
      <c r="F225" s="8"/>
      <c r="S225" s="20"/>
      <c r="AF225" s="1"/>
    </row>
    <row r="226" spans="1:32" x14ac:dyDescent="0.3">
      <c r="A226" s="26"/>
      <c r="C226" s="8"/>
      <c r="D226" s="8"/>
      <c r="E226" s="8"/>
      <c r="F226" s="8"/>
      <c r="S226" s="20"/>
      <c r="AF226" s="1"/>
    </row>
    <row r="227" spans="1:32" x14ac:dyDescent="0.3">
      <c r="A227" s="26"/>
      <c r="C227" s="8"/>
      <c r="D227" s="8"/>
      <c r="E227" s="8"/>
      <c r="F227" s="8"/>
      <c r="S227" s="20"/>
      <c r="AF227" s="1"/>
    </row>
    <row r="228" spans="1:32" x14ac:dyDescent="0.3">
      <c r="A228" s="26"/>
      <c r="C228" s="8"/>
      <c r="D228" s="8"/>
      <c r="E228" s="8"/>
      <c r="F228" s="8"/>
      <c r="S228" s="20"/>
      <c r="AF228" s="1"/>
    </row>
    <row r="229" spans="1:32" x14ac:dyDescent="0.3">
      <c r="A229" s="26"/>
      <c r="C229" s="8"/>
      <c r="D229" s="8"/>
      <c r="E229" s="8"/>
      <c r="F229" s="8"/>
      <c r="S229" s="20"/>
      <c r="AF229" s="1"/>
    </row>
    <row r="230" spans="1:32" x14ac:dyDescent="0.3">
      <c r="A230" s="26"/>
      <c r="C230" s="8"/>
      <c r="D230" s="8"/>
      <c r="E230" s="8"/>
      <c r="F230" s="8"/>
      <c r="S230" s="20"/>
      <c r="AF230" s="1"/>
    </row>
    <row r="231" spans="1:32" x14ac:dyDescent="0.3">
      <c r="A231" s="26"/>
      <c r="C231" s="8"/>
      <c r="D231" s="8"/>
      <c r="E231" s="8"/>
      <c r="F231" s="8"/>
      <c r="S231" s="20"/>
      <c r="AF231" s="1"/>
    </row>
    <row r="232" spans="1:32" x14ac:dyDescent="0.3">
      <c r="A232" s="26"/>
      <c r="C232" s="8"/>
      <c r="D232" s="8"/>
      <c r="E232" s="8"/>
      <c r="F232" s="8"/>
      <c r="S232" s="20"/>
      <c r="AF232" s="1"/>
    </row>
    <row r="233" spans="1:32" x14ac:dyDescent="0.3">
      <c r="A233" s="26"/>
      <c r="C233" s="8"/>
      <c r="D233" s="8"/>
      <c r="E233" s="8"/>
      <c r="F233" s="8"/>
      <c r="S233" s="20"/>
      <c r="AF233" s="1"/>
    </row>
    <row r="234" spans="1:32" x14ac:dyDescent="0.3">
      <c r="A234" s="26"/>
      <c r="C234" s="8"/>
      <c r="D234" s="8"/>
      <c r="E234" s="8"/>
      <c r="F234" s="8"/>
      <c r="S234" s="20"/>
      <c r="AF234" s="1"/>
    </row>
    <row r="235" spans="1:32" x14ac:dyDescent="0.3">
      <c r="A235" s="26"/>
      <c r="C235" s="8"/>
      <c r="D235" s="8"/>
      <c r="E235" s="8"/>
      <c r="F235" s="8"/>
      <c r="S235" s="20"/>
      <c r="AF235" s="1"/>
    </row>
    <row r="236" spans="1:32" x14ac:dyDescent="0.3">
      <c r="A236" s="26"/>
      <c r="C236" s="8"/>
      <c r="D236" s="8"/>
      <c r="E236" s="8"/>
      <c r="F236" s="8"/>
      <c r="S236" s="20"/>
      <c r="AF236" s="1"/>
    </row>
    <row r="237" spans="1:32" x14ac:dyDescent="0.3">
      <c r="A237" s="26"/>
      <c r="C237" s="8"/>
      <c r="D237" s="8"/>
      <c r="E237" s="8"/>
      <c r="F237" s="8"/>
      <c r="S237" s="20"/>
      <c r="AF237" s="1"/>
    </row>
    <row r="238" spans="1:32" x14ac:dyDescent="0.3">
      <c r="A238" s="26"/>
      <c r="C238" s="8"/>
      <c r="D238" s="8"/>
      <c r="E238" s="8"/>
      <c r="F238" s="8"/>
      <c r="S238" s="20"/>
      <c r="AF238" s="1"/>
    </row>
    <row r="239" spans="1:32" x14ac:dyDescent="0.3">
      <c r="A239" s="26"/>
      <c r="C239" s="8"/>
      <c r="D239" s="8"/>
      <c r="E239" s="8"/>
      <c r="F239" s="8"/>
      <c r="S239" s="20"/>
      <c r="AF239" s="1"/>
    </row>
    <row r="240" spans="1:32" x14ac:dyDescent="0.3">
      <c r="A240" s="26"/>
      <c r="C240" s="8"/>
      <c r="D240" s="8"/>
      <c r="E240" s="8"/>
      <c r="F240" s="8"/>
      <c r="S240" s="20"/>
      <c r="AF240" s="1"/>
    </row>
    <row r="241" spans="1:32" x14ac:dyDescent="0.3">
      <c r="A241" s="26"/>
      <c r="C241" s="8"/>
      <c r="D241" s="8"/>
      <c r="E241" s="8"/>
      <c r="F241" s="8"/>
      <c r="S241" s="20"/>
      <c r="AF241" s="1"/>
    </row>
    <row r="242" spans="1:32" x14ac:dyDescent="0.3">
      <c r="A242" s="26"/>
      <c r="C242" s="8"/>
      <c r="D242" s="8"/>
      <c r="E242" s="8"/>
      <c r="F242" s="8"/>
      <c r="S242" s="20"/>
      <c r="AF242" s="1"/>
    </row>
    <row r="243" spans="1:32" x14ac:dyDescent="0.3">
      <c r="A243" s="26"/>
      <c r="C243" s="8"/>
      <c r="D243" s="8"/>
      <c r="E243" s="8"/>
      <c r="F243" s="8"/>
      <c r="S243" s="20"/>
      <c r="AF243" s="1"/>
    </row>
    <row r="244" spans="1:32" x14ac:dyDescent="0.3">
      <c r="A244" s="26"/>
      <c r="C244" s="8"/>
      <c r="D244" s="8"/>
      <c r="E244" s="8"/>
      <c r="F244" s="8"/>
      <c r="S244" s="20"/>
      <c r="AF244" s="1"/>
    </row>
    <row r="245" spans="1:32" x14ac:dyDescent="0.3">
      <c r="A245" s="26"/>
      <c r="C245" s="8"/>
      <c r="D245" s="8"/>
      <c r="E245" s="8"/>
      <c r="F245" s="8"/>
      <c r="S245" s="20"/>
      <c r="AF245" s="1"/>
    </row>
    <row r="246" spans="1:32" x14ac:dyDescent="0.3">
      <c r="A246" s="26"/>
      <c r="C246" s="8"/>
      <c r="D246" s="8"/>
      <c r="E246" s="8"/>
      <c r="F246" s="8"/>
      <c r="S246" s="20"/>
      <c r="AF246" s="1"/>
    </row>
    <row r="247" spans="1:32" x14ac:dyDescent="0.3">
      <c r="A247" s="26"/>
      <c r="C247" s="8"/>
      <c r="D247" s="8"/>
      <c r="E247" s="8"/>
      <c r="F247" s="8"/>
      <c r="S247" s="20"/>
      <c r="AF247" s="1"/>
    </row>
    <row r="248" spans="1:32" x14ac:dyDescent="0.3">
      <c r="A248" s="26"/>
      <c r="C248" s="8"/>
      <c r="D248" s="8"/>
      <c r="E248" s="8"/>
      <c r="F248" s="8"/>
      <c r="S248" s="20"/>
      <c r="AF248" s="1"/>
    </row>
    <row r="249" spans="1:32" x14ac:dyDescent="0.3">
      <c r="A249" s="26"/>
      <c r="C249" s="8"/>
      <c r="D249" s="8"/>
      <c r="E249" s="8"/>
      <c r="F249" s="8"/>
      <c r="S249" s="20"/>
      <c r="AF249" s="1"/>
    </row>
    <row r="250" spans="1:32" x14ac:dyDescent="0.3">
      <c r="A250" s="26"/>
      <c r="C250" s="8"/>
      <c r="D250" s="8"/>
      <c r="E250" s="8"/>
      <c r="F250" s="8"/>
      <c r="S250" s="20"/>
      <c r="AF250" s="1"/>
    </row>
    <row r="251" spans="1:32" x14ac:dyDescent="0.3">
      <c r="A251" s="26"/>
      <c r="C251" s="8"/>
      <c r="D251" s="8"/>
      <c r="E251" s="8"/>
      <c r="F251" s="8"/>
      <c r="S251" s="20"/>
      <c r="AF251" s="1"/>
    </row>
    <row r="252" spans="1:32" x14ac:dyDescent="0.3">
      <c r="A252" s="26"/>
      <c r="C252" s="8"/>
      <c r="D252" s="8"/>
      <c r="E252" s="8"/>
      <c r="F252" s="8"/>
      <c r="S252" s="20"/>
      <c r="AF252" s="1"/>
    </row>
    <row r="253" spans="1:32" x14ac:dyDescent="0.3">
      <c r="A253" s="26"/>
      <c r="C253" s="8"/>
      <c r="D253" s="8"/>
      <c r="E253" s="8"/>
      <c r="F253" s="8"/>
      <c r="S253" s="20"/>
      <c r="AF253" s="1"/>
    </row>
    <row r="254" spans="1:32" x14ac:dyDescent="0.3">
      <c r="A254" s="26"/>
      <c r="C254" s="8"/>
      <c r="D254" s="8"/>
      <c r="E254" s="8"/>
      <c r="F254" s="8"/>
      <c r="S254" s="20"/>
      <c r="AF254" s="1"/>
    </row>
    <row r="255" spans="1:32" x14ac:dyDescent="0.3">
      <c r="A255" s="26"/>
      <c r="C255" s="8"/>
      <c r="D255" s="8"/>
      <c r="E255" s="8"/>
      <c r="F255" s="8"/>
      <c r="S255" s="20"/>
      <c r="AF255" s="1"/>
    </row>
    <row r="256" spans="1:32" x14ac:dyDescent="0.3">
      <c r="A256" s="26"/>
      <c r="C256" s="8"/>
      <c r="D256" s="8"/>
      <c r="E256" s="8"/>
      <c r="F256" s="8"/>
      <c r="S256" s="20"/>
      <c r="AF256" s="1"/>
    </row>
    <row r="257" spans="1:32" x14ac:dyDescent="0.3">
      <c r="A257" s="26"/>
      <c r="C257" s="8"/>
      <c r="D257" s="8"/>
      <c r="E257" s="8"/>
      <c r="F257" s="8"/>
      <c r="S257" s="20"/>
      <c r="AF257" s="1"/>
    </row>
    <row r="258" spans="1:32" x14ac:dyDescent="0.3">
      <c r="A258" s="26"/>
      <c r="C258" s="8"/>
      <c r="D258" s="8"/>
      <c r="E258" s="8"/>
      <c r="F258" s="8"/>
      <c r="S258" s="20"/>
      <c r="AF258" s="1"/>
    </row>
    <row r="259" spans="1:32" x14ac:dyDescent="0.3">
      <c r="A259" s="26"/>
      <c r="C259" s="8"/>
      <c r="D259" s="8"/>
      <c r="E259" s="8"/>
      <c r="F259" s="8"/>
      <c r="S259" s="20"/>
      <c r="AF259" s="1"/>
    </row>
    <row r="260" spans="1:32" x14ac:dyDescent="0.3">
      <c r="A260" s="26"/>
      <c r="C260" s="8"/>
      <c r="D260" s="8"/>
      <c r="E260" s="8"/>
      <c r="F260" s="8"/>
      <c r="S260" s="20"/>
      <c r="AF260" s="1"/>
    </row>
    <row r="261" spans="1:32" x14ac:dyDescent="0.3">
      <c r="A261" s="26"/>
      <c r="C261" s="8"/>
      <c r="D261" s="8"/>
      <c r="E261" s="8"/>
      <c r="F261" s="8"/>
      <c r="S261" s="20"/>
      <c r="AF261" s="1"/>
    </row>
    <row r="262" spans="1:32" x14ac:dyDescent="0.3">
      <c r="A262" s="26"/>
      <c r="C262" s="8"/>
      <c r="D262" s="8"/>
      <c r="E262" s="8"/>
      <c r="F262" s="8"/>
      <c r="S262" s="20"/>
      <c r="AF262" s="1"/>
    </row>
    <row r="263" spans="1:32" x14ac:dyDescent="0.3">
      <c r="A263" s="26"/>
      <c r="C263" s="8"/>
      <c r="D263" s="8"/>
      <c r="E263" s="8"/>
      <c r="F263" s="8"/>
      <c r="S263" s="20"/>
      <c r="AF263" s="1"/>
    </row>
    <row r="264" spans="1:32" x14ac:dyDescent="0.3">
      <c r="A264" s="26"/>
      <c r="C264" s="8"/>
      <c r="D264" s="8"/>
      <c r="E264" s="8"/>
      <c r="F264" s="8"/>
      <c r="S264" s="20"/>
      <c r="AF264" s="1"/>
    </row>
    <row r="265" spans="1:32" x14ac:dyDescent="0.3">
      <c r="A265" s="26"/>
      <c r="C265" s="8"/>
      <c r="D265" s="8"/>
      <c r="E265" s="8"/>
      <c r="F265" s="8"/>
      <c r="S265" s="20"/>
      <c r="AF265" s="1"/>
    </row>
    <row r="266" spans="1:32" x14ac:dyDescent="0.3">
      <c r="A266" s="26"/>
      <c r="C266" s="8"/>
      <c r="D266" s="8"/>
      <c r="E266" s="8"/>
      <c r="F266" s="8"/>
      <c r="S266" s="20"/>
      <c r="AF266" s="1"/>
    </row>
    <row r="267" spans="1:32" x14ac:dyDescent="0.3">
      <c r="A267" s="26"/>
      <c r="C267" s="8"/>
      <c r="D267" s="8"/>
      <c r="E267" s="8"/>
      <c r="F267" s="8"/>
      <c r="S267" s="20"/>
      <c r="AF267" s="1"/>
    </row>
    <row r="268" spans="1:32" x14ac:dyDescent="0.3">
      <c r="A268" s="26"/>
      <c r="C268" s="8"/>
      <c r="D268" s="8"/>
      <c r="E268" s="8"/>
      <c r="F268" s="8"/>
      <c r="S268" s="20"/>
      <c r="AF268" s="1"/>
    </row>
    <row r="269" spans="1:32" x14ac:dyDescent="0.3">
      <c r="A269" s="26"/>
      <c r="C269" s="8"/>
      <c r="D269" s="8"/>
      <c r="E269" s="8"/>
      <c r="F269" s="8"/>
      <c r="S269" s="20"/>
      <c r="AF269" s="1"/>
    </row>
    <row r="270" spans="1:32" x14ac:dyDescent="0.3">
      <c r="A270" s="26"/>
      <c r="C270" s="8"/>
      <c r="D270" s="8"/>
      <c r="E270" s="8"/>
      <c r="F270" s="8"/>
      <c r="S270" s="20"/>
      <c r="AF270" s="1"/>
    </row>
    <row r="271" spans="1:32" x14ac:dyDescent="0.3">
      <c r="A271" s="26"/>
      <c r="C271" s="8"/>
      <c r="D271" s="8"/>
      <c r="E271" s="8"/>
      <c r="F271" s="8"/>
      <c r="S271" s="20"/>
      <c r="AF271" s="1"/>
    </row>
    <row r="272" spans="1:32" x14ac:dyDescent="0.3">
      <c r="A272" s="26"/>
      <c r="C272" s="8"/>
      <c r="D272" s="8"/>
      <c r="E272" s="8"/>
      <c r="F272" s="8"/>
      <c r="S272" s="20"/>
      <c r="AF272" s="1"/>
    </row>
    <row r="273" spans="1:32" x14ac:dyDescent="0.3">
      <c r="A273" s="26"/>
      <c r="C273" s="8"/>
      <c r="D273" s="8"/>
      <c r="E273" s="8"/>
      <c r="F273" s="8"/>
      <c r="S273" s="20"/>
      <c r="AF273" s="1"/>
    </row>
    <row r="274" spans="1:32" x14ac:dyDescent="0.3">
      <c r="A274" s="26"/>
      <c r="C274" s="8"/>
      <c r="D274" s="8"/>
      <c r="E274" s="8"/>
      <c r="F274" s="8"/>
      <c r="S274" s="20"/>
      <c r="AF274" s="1"/>
    </row>
    <row r="275" spans="1:32" x14ac:dyDescent="0.3">
      <c r="A275" s="26"/>
      <c r="C275" s="8"/>
      <c r="D275" s="8"/>
      <c r="E275" s="8"/>
      <c r="F275" s="8"/>
      <c r="S275" s="20"/>
      <c r="AF275" s="1"/>
    </row>
    <row r="276" spans="1:32" x14ac:dyDescent="0.3">
      <c r="A276" s="26"/>
      <c r="C276" s="8"/>
      <c r="D276" s="8"/>
      <c r="E276" s="8"/>
      <c r="F276" s="8"/>
      <c r="S276" s="20"/>
      <c r="AF276" s="1"/>
    </row>
    <row r="277" spans="1:32" x14ac:dyDescent="0.3">
      <c r="A277" s="26"/>
      <c r="C277" s="8"/>
      <c r="D277" s="8"/>
      <c r="E277" s="8"/>
      <c r="F277" s="8"/>
      <c r="S277" s="20"/>
      <c r="AF277" s="1"/>
    </row>
    <row r="278" spans="1:32" x14ac:dyDescent="0.3">
      <c r="A278" s="26"/>
      <c r="C278" s="8"/>
      <c r="D278" s="8"/>
      <c r="E278" s="8"/>
      <c r="F278" s="8"/>
      <c r="S278" s="20"/>
      <c r="AF278" s="1"/>
    </row>
    <row r="279" spans="1:32" x14ac:dyDescent="0.3">
      <c r="A279" s="26"/>
      <c r="C279" s="8"/>
      <c r="D279" s="8"/>
      <c r="E279" s="8"/>
      <c r="F279" s="8"/>
      <c r="S279" s="20"/>
      <c r="AF279" s="1"/>
    </row>
    <row r="280" spans="1:32" x14ac:dyDescent="0.3">
      <c r="A280" s="26"/>
      <c r="C280" s="8"/>
      <c r="D280" s="8"/>
      <c r="E280" s="8"/>
      <c r="F280" s="8"/>
      <c r="S280" s="20"/>
      <c r="AF280" s="1"/>
    </row>
    <row r="281" spans="1:32" x14ac:dyDescent="0.3">
      <c r="A281" s="26"/>
      <c r="C281" s="8"/>
      <c r="D281" s="8"/>
      <c r="E281" s="8"/>
      <c r="F281" s="8"/>
      <c r="S281" s="20"/>
      <c r="AF281" s="1"/>
    </row>
    <row r="282" spans="1:32" x14ac:dyDescent="0.3">
      <c r="A282" s="26"/>
      <c r="C282" s="8"/>
      <c r="D282" s="8"/>
      <c r="E282" s="8"/>
      <c r="F282" s="8"/>
      <c r="S282" s="20"/>
      <c r="AF282" s="1"/>
    </row>
    <row r="283" spans="1:32" x14ac:dyDescent="0.3">
      <c r="A283" s="26"/>
      <c r="C283" s="8"/>
      <c r="D283" s="8"/>
      <c r="E283" s="8"/>
      <c r="F283" s="8"/>
      <c r="S283" s="20"/>
      <c r="AF283" s="1"/>
    </row>
    <row r="284" spans="1:32" x14ac:dyDescent="0.3">
      <c r="A284" s="26"/>
      <c r="C284" s="8"/>
      <c r="D284" s="8"/>
      <c r="E284" s="8"/>
      <c r="F284" s="8"/>
      <c r="S284" s="20"/>
      <c r="AF284" s="1"/>
    </row>
    <row r="285" spans="1:32" x14ac:dyDescent="0.3">
      <c r="A285" s="26"/>
      <c r="C285" s="8"/>
      <c r="D285" s="8"/>
      <c r="E285" s="8"/>
      <c r="F285" s="8"/>
      <c r="S285" s="20"/>
      <c r="AF285" s="1"/>
    </row>
    <row r="286" spans="1:32" x14ac:dyDescent="0.3">
      <c r="A286" s="26"/>
      <c r="C286" s="8"/>
      <c r="D286" s="8"/>
      <c r="E286" s="8"/>
      <c r="F286" s="8"/>
      <c r="S286" s="20"/>
      <c r="AF286" s="1"/>
    </row>
    <row r="287" spans="1:32" x14ac:dyDescent="0.3">
      <c r="A287" s="26"/>
      <c r="C287" s="8"/>
      <c r="D287" s="8"/>
      <c r="E287" s="8"/>
      <c r="F287" s="8"/>
      <c r="S287" s="20"/>
      <c r="AF287" s="1"/>
    </row>
    <row r="288" spans="1:32" x14ac:dyDescent="0.3">
      <c r="A288" s="26"/>
      <c r="C288" s="8"/>
      <c r="D288" s="8"/>
      <c r="E288" s="8"/>
      <c r="F288" s="8"/>
      <c r="S288" s="20"/>
      <c r="AF288" s="1"/>
    </row>
    <row r="289" spans="1:32" x14ac:dyDescent="0.3">
      <c r="A289" s="26"/>
      <c r="C289" s="8"/>
      <c r="D289" s="8"/>
      <c r="E289" s="8"/>
      <c r="F289" s="8"/>
      <c r="S289" s="20"/>
      <c r="AF289" s="1"/>
    </row>
    <row r="290" spans="1:32" x14ac:dyDescent="0.3">
      <c r="A290" s="26"/>
      <c r="C290" s="8"/>
      <c r="D290" s="8"/>
      <c r="E290" s="8"/>
      <c r="F290" s="8"/>
      <c r="S290" s="20"/>
      <c r="AF290" s="1"/>
    </row>
    <row r="291" spans="1:32" x14ac:dyDescent="0.3">
      <c r="A291" s="26"/>
      <c r="C291" s="8"/>
      <c r="D291" s="8"/>
      <c r="E291" s="8"/>
      <c r="F291" s="8"/>
      <c r="S291" s="20"/>
      <c r="AF291" s="1"/>
    </row>
    <row r="292" spans="1:32" x14ac:dyDescent="0.3">
      <c r="A292" s="26"/>
      <c r="C292" s="8"/>
      <c r="D292" s="8"/>
      <c r="E292" s="8"/>
      <c r="F292" s="8"/>
      <c r="S292" s="20"/>
      <c r="AF292" s="1"/>
    </row>
    <row r="293" spans="1:32" x14ac:dyDescent="0.3">
      <c r="A293" s="26"/>
      <c r="C293" s="8"/>
      <c r="D293" s="8"/>
      <c r="E293" s="8"/>
      <c r="F293" s="8"/>
      <c r="S293" s="20"/>
      <c r="AF293" s="1"/>
    </row>
    <row r="294" spans="1:32" x14ac:dyDescent="0.3">
      <c r="A294" s="26"/>
      <c r="C294" s="8"/>
      <c r="D294" s="8"/>
      <c r="E294" s="8"/>
      <c r="F294" s="8"/>
      <c r="S294" s="20"/>
      <c r="AF294" s="1"/>
    </row>
    <row r="295" spans="1:32" x14ac:dyDescent="0.3">
      <c r="A295" s="26"/>
      <c r="C295" s="8"/>
      <c r="D295" s="8"/>
      <c r="E295" s="8"/>
      <c r="F295" s="8"/>
      <c r="S295" s="20"/>
      <c r="AF295" s="1"/>
    </row>
    <row r="296" spans="1:32" x14ac:dyDescent="0.3">
      <c r="A296" s="26"/>
      <c r="C296" s="8"/>
      <c r="D296" s="8"/>
      <c r="E296" s="8"/>
      <c r="F296" s="8"/>
      <c r="S296" s="20"/>
      <c r="AF296" s="1"/>
    </row>
    <row r="297" spans="1:32" x14ac:dyDescent="0.3">
      <c r="A297" s="26"/>
      <c r="C297" s="8"/>
      <c r="D297" s="8"/>
      <c r="E297" s="8"/>
      <c r="F297" s="8"/>
      <c r="S297" s="20"/>
      <c r="AF297" s="1"/>
    </row>
    <row r="298" spans="1:32" x14ac:dyDescent="0.3">
      <c r="A298" s="26"/>
      <c r="C298" s="8"/>
      <c r="D298" s="8"/>
      <c r="E298" s="8"/>
      <c r="F298" s="8"/>
      <c r="S298" s="20"/>
      <c r="AF298" s="1"/>
    </row>
    <row r="299" spans="1:32" x14ac:dyDescent="0.3">
      <c r="A299" s="26"/>
      <c r="C299" s="8"/>
      <c r="D299" s="8"/>
      <c r="E299" s="8"/>
      <c r="F299" s="8"/>
      <c r="S299" s="20"/>
      <c r="AF299" s="1"/>
    </row>
    <row r="300" spans="1:32" x14ac:dyDescent="0.3">
      <c r="A300" s="26"/>
      <c r="C300" s="8"/>
      <c r="D300" s="8"/>
      <c r="E300" s="8"/>
      <c r="F300" s="8"/>
      <c r="S300" s="20"/>
      <c r="AF300" s="1"/>
    </row>
    <row r="301" spans="1:32" x14ac:dyDescent="0.3">
      <c r="A301" s="26"/>
      <c r="C301" s="8"/>
      <c r="D301" s="8"/>
      <c r="E301" s="8"/>
      <c r="F301" s="8"/>
      <c r="S301" s="20"/>
      <c r="AF301" s="1"/>
    </row>
    <row r="302" spans="1:32" x14ac:dyDescent="0.3">
      <c r="A302" s="26"/>
      <c r="C302" s="8"/>
      <c r="D302" s="8"/>
      <c r="E302" s="8"/>
      <c r="F302" s="8"/>
      <c r="S302" s="20"/>
      <c r="AF302" s="1"/>
    </row>
    <row r="303" spans="1:32" x14ac:dyDescent="0.3">
      <c r="A303" s="26"/>
      <c r="C303" s="8"/>
      <c r="D303" s="8"/>
      <c r="E303" s="8"/>
      <c r="F303" s="8"/>
      <c r="S303" s="20"/>
      <c r="AF303" s="1"/>
    </row>
    <row r="304" spans="1:32" x14ac:dyDescent="0.3">
      <c r="A304" s="26"/>
      <c r="C304" s="8"/>
      <c r="D304" s="8"/>
      <c r="E304" s="8"/>
      <c r="F304" s="8"/>
      <c r="S304" s="20"/>
      <c r="AF304" s="1"/>
    </row>
    <row r="305" spans="1:32" x14ac:dyDescent="0.3">
      <c r="A305" s="26"/>
      <c r="C305" s="8"/>
      <c r="D305" s="8"/>
      <c r="E305" s="8"/>
      <c r="F305" s="8"/>
      <c r="S305" s="20"/>
      <c r="AF305" s="1"/>
    </row>
    <row r="306" spans="1:32" x14ac:dyDescent="0.3">
      <c r="A306" s="26"/>
      <c r="C306" s="8"/>
      <c r="D306" s="8"/>
      <c r="E306" s="8"/>
      <c r="F306" s="8"/>
      <c r="S306" s="20"/>
      <c r="AF306" s="1"/>
    </row>
    <row r="307" spans="1:32" x14ac:dyDescent="0.3">
      <c r="A307" s="26"/>
      <c r="C307" s="8"/>
      <c r="D307" s="8"/>
      <c r="E307" s="8"/>
      <c r="F307" s="8"/>
      <c r="S307" s="20"/>
      <c r="AF307" s="1"/>
    </row>
    <row r="308" spans="1:32" x14ac:dyDescent="0.3">
      <c r="A308" s="26"/>
      <c r="C308" s="8"/>
      <c r="D308" s="8"/>
      <c r="E308" s="8"/>
      <c r="F308" s="8"/>
      <c r="S308" s="20"/>
      <c r="AF308" s="1"/>
    </row>
    <row r="309" spans="1:32" x14ac:dyDescent="0.3">
      <c r="A309" s="26"/>
      <c r="C309" s="8"/>
      <c r="D309" s="8"/>
      <c r="E309" s="8"/>
      <c r="F309" s="8"/>
      <c r="S309" s="20"/>
      <c r="AF309" s="1"/>
    </row>
    <row r="310" spans="1:32" x14ac:dyDescent="0.3">
      <c r="A310" s="26"/>
      <c r="C310" s="8"/>
      <c r="D310" s="8"/>
      <c r="E310" s="8"/>
      <c r="F310" s="8"/>
      <c r="S310" s="20"/>
      <c r="AF310" s="1"/>
    </row>
    <row r="311" spans="1:32" x14ac:dyDescent="0.3">
      <c r="A311" s="26"/>
      <c r="C311" s="8"/>
      <c r="D311" s="8"/>
      <c r="E311" s="8"/>
      <c r="F311" s="8"/>
      <c r="S311" s="20"/>
      <c r="AF311" s="1"/>
    </row>
    <row r="312" spans="1:32" x14ac:dyDescent="0.3">
      <c r="A312" s="26"/>
      <c r="C312" s="8"/>
      <c r="D312" s="8"/>
      <c r="E312" s="8"/>
      <c r="F312" s="8"/>
      <c r="S312" s="20"/>
      <c r="AF312" s="1"/>
    </row>
    <row r="313" spans="1:32" x14ac:dyDescent="0.3">
      <c r="A313" s="26"/>
      <c r="C313" s="8"/>
      <c r="D313" s="8"/>
      <c r="E313" s="8"/>
      <c r="F313" s="8"/>
      <c r="S313" s="20"/>
      <c r="AF313" s="1"/>
    </row>
    <row r="314" spans="1:32" x14ac:dyDescent="0.3">
      <c r="A314" s="26"/>
      <c r="C314" s="8"/>
      <c r="D314" s="8"/>
      <c r="E314" s="8"/>
      <c r="F314" s="8"/>
      <c r="S314" s="20"/>
      <c r="AF314" s="1"/>
    </row>
    <row r="315" spans="1:32" x14ac:dyDescent="0.3">
      <c r="A315" s="26"/>
      <c r="C315" s="8"/>
      <c r="D315" s="8"/>
      <c r="E315" s="8"/>
      <c r="F315" s="8"/>
      <c r="S315" s="20"/>
      <c r="AF315" s="1"/>
    </row>
    <row r="316" spans="1:32" x14ac:dyDescent="0.3">
      <c r="A316" s="26"/>
      <c r="C316" s="8"/>
      <c r="D316" s="8"/>
      <c r="E316" s="8"/>
      <c r="F316" s="8"/>
      <c r="S316" s="20"/>
      <c r="AF316" s="1"/>
    </row>
    <row r="317" spans="1:32" x14ac:dyDescent="0.3">
      <c r="A317" s="26"/>
      <c r="C317" s="8"/>
      <c r="D317" s="8"/>
      <c r="E317" s="8"/>
      <c r="F317" s="8"/>
      <c r="S317" s="20"/>
      <c r="AF317" s="1"/>
    </row>
    <row r="318" spans="1:32" x14ac:dyDescent="0.3">
      <c r="A318" s="26"/>
      <c r="C318" s="8"/>
      <c r="D318" s="8"/>
      <c r="E318" s="8"/>
      <c r="F318" s="8"/>
      <c r="S318" s="20"/>
      <c r="AF318" s="1"/>
    </row>
    <row r="319" spans="1:32" x14ac:dyDescent="0.3">
      <c r="A319" s="26"/>
      <c r="C319" s="8"/>
      <c r="D319" s="8"/>
      <c r="E319" s="8"/>
      <c r="F319" s="8"/>
      <c r="S319" s="20"/>
      <c r="AF319" s="1"/>
    </row>
    <row r="320" spans="1:32" x14ac:dyDescent="0.3">
      <c r="A320" s="26"/>
      <c r="C320" s="8"/>
      <c r="D320" s="8"/>
      <c r="E320" s="8"/>
      <c r="F320" s="8"/>
      <c r="S320" s="20"/>
      <c r="AF320" s="1"/>
    </row>
    <row r="321" spans="1:32" x14ac:dyDescent="0.3">
      <c r="A321" s="26"/>
      <c r="C321" s="8"/>
      <c r="D321" s="8"/>
      <c r="E321" s="8"/>
      <c r="F321" s="8"/>
      <c r="S321" s="20"/>
      <c r="AF321" s="1"/>
    </row>
    <row r="322" spans="1:32" x14ac:dyDescent="0.3">
      <c r="A322" s="26"/>
      <c r="C322" s="8"/>
      <c r="D322" s="8"/>
      <c r="E322" s="8"/>
      <c r="F322" s="8"/>
      <c r="S322" s="20"/>
      <c r="AF322" s="1"/>
    </row>
    <row r="323" spans="1:32" x14ac:dyDescent="0.3">
      <c r="A323" s="26"/>
      <c r="C323" s="8"/>
      <c r="D323" s="8"/>
      <c r="E323" s="8"/>
      <c r="F323" s="8"/>
      <c r="S323" s="20"/>
      <c r="AF323" s="1"/>
    </row>
    <row r="324" spans="1:32" x14ac:dyDescent="0.3">
      <c r="A324" s="26"/>
      <c r="C324" s="8"/>
      <c r="D324" s="8"/>
      <c r="E324" s="8"/>
      <c r="F324" s="8"/>
      <c r="S324" s="20"/>
      <c r="AF324" s="1"/>
    </row>
    <row r="325" spans="1:32" x14ac:dyDescent="0.3">
      <c r="A325" s="26"/>
      <c r="C325" s="8"/>
      <c r="D325" s="8"/>
      <c r="E325" s="8"/>
      <c r="F325" s="8"/>
      <c r="S325" s="20"/>
      <c r="AF325" s="1"/>
    </row>
    <row r="326" spans="1:32" x14ac:dyDescent="0.3">
      <c r="A326" s="26"/>
      <c r="C326" s="8"/>
      <c r="D326" s="8"/>
      <c r="E326" s="8"/>
      <c r="F326" s="8"/>
      <c r="S326" s="20"/>
      <c r="AF326" s="1"/>
    </row>
    <row r="327" spans="1:32" x14ac:dyDescent="0.3">
      <c r="A327" s="26"/>
      <c r="C327" s="8"/>
      <c r="D327" s="8"/>
      <c r="E327" s="8"/>
      <c r="F327" s="8"/>
      <c r="S327" s="20"/>
      <c r="AF327" s="1"/>
    </row>
    <row r="328" spans="1:32" x14ac:dyDescent="0.3">
      <c r="A328" s="26"/>
      <c r="C328" s="8"/>
      <c r="D328" s="8"/>
      <c r="E328" s="8"/>
      <c r="F328" s="8"/>
      <c r="S328" s="20"/>
      <c r="AF328" s="1"/>
    </row>
    <row r="329" spans="1:32" x14ac:dyDescent="0.3">
      <c r="A329" s="26"/>
      <c r="C329" s="8"/>
      <c r="D329" s="8"/>
      <c r="E329" s="8"/>
      <c r="F329" s="8"/>
      <c r="S329" s="20"/>
      <c r="AF329" s="1"/>
    </row>
    <row r="330" spans="1:32" x14ac:dyDescent="0.3">
      <c r="A330" s="26"/>
      <c r="C330" s="8"/>
      <c r="D330" s="8"/>
      <c r="E330" s="8"/>
      <c r="F330" s="8"/>
      <c r="S330" s="20"/>
      <c r="AF330" s="1"/>
    </row>
    <row r="331" spans="1:32" x14ac:dyDescent="0.3">
      <c r="A331" s="26"/>
      <c r="C331" s="8"/>
      <c r="D331" s="8"/>
      <c r="E331" s="8"/>
      <c r="F331" s="8"/>
      <c r="S331" s="20"/>
      <c r="AF331" s="1"/>
    </row>
    <row r="332" spans="1:32" x14ac:dyDescent="0.3">
      <c r="A332" s="26"/>
      <c r="C332" s="8"/>
      <c r="D332" s="8"/>
      <c r="E332" s="8"/>
      <c r="F332" s="8"/>
      <c r="S332" s="20"/>
      <c r="AF332" s="1"/>
    </row>
    <row r="333" spans="1:32" x14ac:dyDescent="0.3">
      <c r="A333" s="26"/>
      <c r="C333" s="8"/>
      <c r="D333" s="8"/>
      <c r="E333" s="8"/>
      <c r="F333" s="8"/>
      <c r="S333" s="20"/>
      <c r="AF333" s="1"/>
    </row>
    <row r="334" spans="1:32" x14ac:dyDescent="0.3">
      <c r="A334" s="26"/>
      <c r="C334" s="8"/>
      <c r="D334" s="8"/>
      <c r="E334" s="8"/>
      <c r="F334" s="8"/>
      <c r="S334" s="20"/>
      <c r="AF334" s="1"/>
    </row>
    <row r="335" spans="1:32" x14ac:dyDescent="0.3">
      <c r="A335" s="26"/>
      <c r="C335" s="8"/>
      <c r="D335" s="8"/>
      <c r="E335" s="8"/>
      <c r="F335" s="8"/>
      <c r="S335" s="20"/>
      <c r="AF335" s="1"/>
    </row>
    <row r="336" spans="1:32" x14ac:dyDescent="0.3">
      <c r="A336" s="26"/>
      <c r="C336" s="8"/>
      <c r="D336" s="8"/>
      <c r="E336" s="8"/>
      <c r="F336" s="8"/>
      <c r="S336" s="20"/>
      <c r="AF336" s="1"/>
    </row>
    <row r="337" spans="1:32" x14ac:dyDescent="0.3">
      <c r="A337" s="26"/>
      <c r="C337" s="8"/>
      <c r="D337" s="8"/>
      <c r="E337" s="8"/>
      <c r="F337" s="8"/>
      <c r="S337" s="20"/>
      <c r="AF337" s="1"/>
    </row>
    <row r="338" spans="1:32" x14ac:dyDescent="0.3">
      <c r="A338" s="26"/>
      <c r="C338" s="8"/>
      <c r="D338" s="8"/>
      <c r="E338" s="8"/>
      <c r="F338" s="8"/>
      <c r="S338" s="20"/>
      <c r="AF338" s="1"/>
    </row>
    <row r="339" spans="1:32" x14ac:dyDescent="0.3">
      <c r="A339" s="26"/>
      <c r="C339" s="8"/>
      <c r="D339" s="8"/>
      <c r="E339" s="8"/>
      <c r="F339" s="8"/>
      <c r="S339" s="20"/>
      <c r="AF339" s="1"/>
    </row>
    <row r="340" spans="1:32" x14ac:dyDescent="0.3">
      <c r="A340" s="26"/>
      <c r="C340" s="8"/>
      <c r="D340" s="8"/>
      <c r="E340" s="8"/>
      <c r="F340" s="8"/>
      <c r="S340" s="20"/>
      <c r="AF340" s="1"/>
    </row>
    <row r="341" spans="1:32" x14ac:dyDescent="0.3">
      <c r="A341" s="26"/>
      <c r="C341" s="8"/>
      <c r="D341" s="8"/>
      <c r="E341" s="8"/>
      <c r="F341" s="8"/>
      <c r="S341" s="20"/>
      <c r="AF341" s="1"/>
    </row>
    <row r="342" spans="1:32" x14ac:dyDescent="0.3">
      <c r="A342" s="26"/>
      <c r="C342" s="8"/>
      <c r="D342" s="8"/>
      <c r="E342" s="8"/>
      <c r="F342" s="8"/>
      <c r="S342" s="20"/>
      <c r="AF342" s="1"/>
    </row>
    <row r="343" spans="1:32" x14ac:dyDescent="0.3">
      <c r="A343" s="26"/>
      <c r="C343" s="8"/>
      <c r="D343" s="8"/>
      <c r="E343" s="8"/>
      <c r="F343" s="8"/>
      <c r="S343" s="20"/>
      <c r="AF343" s="1"/>
    </row>
    <row r="344" spans="1:32" x14ac:dyDescent="0.3">
      <c r="A344" s="26"/>
      <c r="C344" s="8"/>
      <c r="D344" s="8"/>
      <c r="E344" s="8"/>
      <c r="F344" s="8"/>
      <c r="S344" s="20"/>
      <c r="AF344" s="1"/>
    </row>
    <row r="345" spans="1:32" x14ac:dyDescent="0.3">
      <c r="A345" s="26"/>
      <c r="C345" s="8"/>
      <c r="D345" s="8"/>
      <c r="E345" s="8"/>
      <c r="F345" s="8"/>
      <c r="S345" s="20"/>
      <c r="AF345" s="1"/>
    </row>
    <row r="346" spans="1:32" x14ac:dyDescent="0.3">
      <c r="A346" s="26"/>
      <c r="C346" s="8"/>
      <c r="D346" s="8"/>
      <c r="E346" s="8"/>
      <c r="F346" s="8"/>
      <c r="S346" s="20"/>
      <c r="AF346" s="1"/>
    </row>
    <row r="347" spans="1:32" x14ac:dyDescent="0.3">
      <c r="A347" s="26"/>
      <c r="C347" s="8"/>
      <c r="D347" s="8"/>
      <c r="E347" s="8"/>
      <c r="F347" s="8"/>
      <c r="S347" s="20"/>
      <c r="AF347" s="1"/>
    </row>
    <row r="348" spans="1:32" x14ac:dyDescent="0.3">
      <c r="A348" s="26"/>
      <c r="C348" s="8"/>
      <c r="D348" s="8"/>
      <c r="E348" s="8"/>
      <c r="F348" s="8"/>
      <c r="S348" s="20"/>
      <c r="AF348" s="1"/>
    </row>
    <row r="349" spans="1:32" x14ac:dyDescent="0.3">
      <c r="A349" s="26"/>
      <c r="C349" s="8"/>
      <c r="D349" s="8"/>
      <c r="E349" s="8"/>
      <c r="F349" s="8"/>
      <c r="S349" s="20"/>
      <c r="AF349" s="1"/>
    </row>
    <row r="350" spans="1:32" x14ac:dyDescent="0.3">
      <c r="A350" s="26"/>
      <c r="C350" s="8"/>
      <c r="D350" s="8"/>
      <c r="E350" s="8"/>
      <c r="F350" s="8"/>
      <c r="S350" s="20"/>
      <c r="AF350" s="1"/>
    </row>
    <row r="351" spans="1:32" x14ac:dyDescent="0.3">
      <c r="A351" s="26"/>
      <c r="C351" s="8"/>
      <c r="D351" s="8"/>
      <c r="E351" s="8"/>
      <c r="F351" s="8"/>
      <c r="S351" s="20"/>
      <c r="AF351" s="1"/>
    </row>
    <row r="352" spans="1:32" x14ac:dyDescent="0.3">
      <c r="A352" s="26"/>
      <c r="C352" s="8"/>
      <c r="D352" s="8"/>
      <c r="E352" s="8"/>
      <c r="F352" s="8"/>
      <c r="S352" s="20"/>
      <c r="AF352" s="1"/>
    </row>
    <row r="353" spans="1:32" x14ac:dyDescent="0.3">
      <c r="A353" s="26"/>
      <c r="C353" s="8"/>
      <c r="D353" s="8"/>
      <c r="E353" s="8"/>
      <c r="F353" s="8"/>
      <c r="S353" s="20"/>
      <c r="AF353" s="1"/>
    </row>
    <row r="354" spans="1:32" x14ac:dyDescent="0.3">
      <c r="A354" s="26"/>
      <c r="C354" s="8"/>
      <c r="D354" s="8"/>
      <c r="E354" s="8"/>
      <c r="F354" s="8"/>
      <c r="S354" s="20"/>
      <c r="AF354" s="1"/>
    </row>
    <row r="355" spans="1:32" x14ac:dyDescent="0.3">
      <c r="A355" s="26"/>
      <c r="C355" s="8"/>
      <c r="D355" s="8"/>
      <c r="E355" s="8"/>
      <c r="F355" s="8"/>
      <c r="S355" s="20"/>
      <c r="AF355" s="1"/>
    </row>
    <row r="356" spans="1:32" x14ac:dyDescent="0.3">
      <c r="A356" s="26"/>
      <c r="C356" s="8"/>
      <c r="D356" s="8"/>
      <c r="E356" s="8"/>
      <c r="F356" s="8"/>
      <c r="S356" s="20"/>
      <c r="AF356" s="1"/>
    </row>
    <row r="357" spans="1:32" x14ac:dyDescent="0.3">
      <c r="A357" s="26"/>
      <c r="C357" s="8"/>
      <c r="D357" s="8"/>
      <c r="E357" s="8"/>
      <c r="F357" s="8"/>
      <c r="S357" s="20"/>
      <c r="AF357" s="1"/>
    </row>
    <row r="358" spans="1:32" x14ac:dyDescent="0.3">
      <c r="A358" s="26"/>
      <c r="C358" s="8"/>
      <c r="D358" s="8"/>
      <c r="E358" s="8"/>
      <c r="F358" s="8"/>
      <c r="S358" s="20"/>
      <c r="AF358" s="1"/>
    </row>
    <row r="359" spans="1:32" x14ac:dyDescent="0.3">
      <c r="A359" s="26"/>
      <c r="C359" s="8"/>
      <c r="D359" s="8"/>
      <c r="E359" s="8"/>
      <c r="F359" s="8"/>
      <c r="S359" s="20"/>
      <c r="AF359" s="1"/>
    </row>
    <row r="360" spans="1:32" x14ac:dyDescent="0.3">
      <c r="A360" s="26"/>
      <c r="C360" s="8"/>
      <c r="D360" s="8"/>
      <c r="E360" s="8"/>
      <c r="F360" s="8"/>
      <c r="S360" s="20"/>
      <c r="AF360" s="1"/>
    </row>
    <row r="361" spans="1:32" x14ac:dyDescent="0.3">
      <c r="A361" s="26"/>
      <c r="C361" s="8"/>
      <c r="D361" s="8"/>
      <c r="E361" s="8"/>
      <c r="F361" s="8"/>
      <c r="S361" s="20"/>
      <c r="AF361" s="1"/>
    </row>
    <row r="362" spans="1:32" x14ac:dyDescent="0.3">
      <c r="A362" s="26"/>
      <c r="C362" s="8"/>
      <c r="D362" s="8"/>
      <c r="E362" s="8"/>
      <c r="F362" s="8"/>
      <c r="S362" s="20"/>
      <c r="AF362" s="1"/>
    </row>
    <row r="363" spans="1:32" x14ac:dyDescent="0.3">
      <c r="A363" s="26"/>
      <c r="C363" s="8"/>
      <c r="D363" s="8"/>
      <c r="E363" s="8"/>
      <c r="F363" s="8"/>
      <c r="S363" s="20"/>
      <c r="AF363" s="1"/>
    </row>
    <row r="364" spans="1:32" x14ac:dyDescent="0.3">
      <c r="A364" s="26"/>
      <c r="C364" s="8"/>
      <c r="D364" s="8"/>
      <c r="E364" s="8"/>
      <c r="F364" s="8"/>
      <c r="S364" s="20"/>
      <c r="AF364" s="1"/>
    </row>
    <row r="365" spans="1:32" x14ac:dyDescent="0.3">
      <c r="A365" s="26"/>
      <c r="C365" s="8"/>
      <c r="D365" s="8"/>
      <c r="E365" s="8"/>
      <c r="F365" s="8"/>
      <c r="S365" s="20"/>
      <c r="AF365" s="1"/>
    </row>
    <row r="366" spans="1:32" x14ac:dyDescent="0.3">
      <c r="A366" s="26"/>
      <c r="C366" s="8"/>
      <c r="D366" s="8"/>
      <c r="E366" s="8"/>
      <c r="F366" s="8"/>
      <c r="S366" s="20"/>
      <c r="AF366" s="1"/>
    </row>
    <row r="367" spans="1:32" x14ac:dyDescent="0.3">
      <c r="A367" s="26"/>
      <c r="C367" s="8"/>
      <c r="D367" s="8"/>
      <c r="E367" s="8"/>
      <c r="F367" s="8"/>
      <c r="S367" s="20"/>
      <c r="AF367" s="1"/>
    </row>
    <row r="368" spans="1:32" x14ac:dyDescent="0.3">
      <c r="A368" s="26"/>
      <c r="C368" s="8"/>
      <c r="D368" s="8"/>
      <c r="E368" s="8"/>
      <c r="F368" s="8"/>
      <c r="S368" s="20"/>
      <c r="AF368" s="1"/>
    </row>
    <row r="369" spans="1:32" x14ac:dyDescent="0.3">
      <c r="A369" s="26"/>
      <c r="C369" s="8"/>
      <c r="D369" s="8"/>
      <c r="E369" s="8"/>
      <c r="F369" s="8"/>
      <c r="S369" s="20"/>
      <c r="AF369" s="1"/>
    </row>
    <row r="370" spans="1:32" x14ac:dyDescent="0.3">
      <c r="A370" s="26"/>
      <c r="C370" s="8"/>
      <c r="D370" s="8"/>
      <c r="E370" s="8"/>
      <c r="F370" s="8"/>
      <c r="S370" s="20"/>
      <c r="AF370" s="1"/>
    </row>
    <row r="371" spans="1:32" x14ac:dyDescent="0.3">
      <c r="A371" s="26"/>
      <c r="C371" s="8"/>
      <c r="D371" s="8"/>
      <c r="E371" s="8"/>
      <c r="F371" s="8"/>
      <c r="S371" s="20"/>
      <c r="AF371" s="1"/>
    </row>
    <row r="372" spans="1:32" x14ac:dyDescent="0.3">
      <c r="A372" s="26"/>
      <c r="C372" s="8"/>
      <c r="D372" s="8"/>
      <c r="E372" s="8"/>
      <c r="F372" s="8"/>
      <c r="S372" s="20"/>
      <c r="AF372" s="1"/>
    </row>
    <row r="373" spans="1:32" x14ac:dyDescent="0.3">
      <c r="A373" s="26"/>
      <c r="C373" s="8"/>
      <c r="D373" s="8"/>
      <c r="E373" s="8"/>
      <c r="F373" s="8"/>
      <c r="S373" s="20"/>
      <c r="AF373" s="1"/>
    </row>
    <row r="374" spans="1:32" x14ac:dyDescent="0.3">
      <c r="A374" s="26"/>
      <c r="C374" s="8"/>
      <c r="D374" s="8"/>
      <c r="E374" s="8"/>
      <c r="F374" s="8"/>
      <c r="S374" s="20"/>
      <c r="AF374" s="1"/>
    </row>
    <row r="375" spans="1:32" x14ac:dyDescent="0.3">
      <c r="A375" s="26"/>
      <c r="C375" s="8"/>
      <c r="D375" s="8"/>
      <c r="E375" s="8"/>
      <c r="F375" s="8"/>
      <c r="S375" s="20"/>
      <c r="AF375" s="1"/>
    </row>
    <row r="376" spans="1:32" x14ac:dyDescent="0.3">
      <c r="A376" s="26"/>
      <c r="C376" s="8"/>
      <c r="D376" s="8"/>
      <c r="E376" s="8"/>
      <c r="F376" s="8"/>
      <c r="S376" s="20"/>
      <c r="AF376" s="1"/>
    </row>
    <row r="377" spans="1:32" x14ac:dyDescent="0.3">
      <c r="A377" s="26"/>
      <c r="C377" s="8"/>
      <c r="D377" s="8"/>
      <c r="E377" s="8"/>
      <c r="F377" s="8"/>
      <c r="S377" s="20"/>
      <c r="AF377" s="1"/>
    </row>
    <row r="378" spans="1:32" x14ac:dyDescent="0.3">
      <c r="A378" s="26"/>
      <c r="C378" s="8"/>
      <c r="D378" s="8"/>
      <c r="E378" s="8"/>
      <c r="F378" s="8"/>
      <c r="S378" s="20"/>
      <c r="AF378" s="1"/>
    </row>
    <row r="379" spans="1:32" x14ac:dyDescent="0.3">
      <c r="A379" s="26"/>
      <c r="C379" s="8"/>
      <c r="D379" s="8"/>
      <c r="E379" s="8"/>
      <c r="F379" s="8"/>
      <c r="S379" s="20"/>
      <c r="AF379" s="1"/>
    </row>
    <row r="380" spans="1:32" x14ac:dyDescent="0.3">
      <c r="A380" s="26"/>
      <c r="C380" s="8"/>
      <c r="D380" s="8"/>
      <c r="E380" s="8"/>
      <c r="F380" s="8"/>
      <c r="S380" s="20"/>
      <c r="AF380" s="1"/>
    </row>
    <row r="381" spans="1:32" x14ac:dyDescent="0.3">
      <c r="A381" s="26"/>
      <c r="C381" s="8"/>
      <c r="D381" s="8"/>
      <c r="E381" s="8"/>
      <c r="F381" s="8"/>
      <c r="S381" s="20"/>
      <c r="AF381" s="1"/>
    </row>
    <row r="382" spans="1:32" x14ac:dyDescent="0.3">
      <c r="A382" s="26"/>
      <c r="C382" s="8"/>
      <c r="D382" s="8"/>
      <c r="E382" s="8"/>
      <c r="F382" s="8"/>
      <c r="S382" s="20"/>
      <c r="AF382" s="1"/>
    </row>
    <row r="383" spans="1:32" x14ac:dyDescent="0.3">
      <c r="A383" s="26"/>
      <c r="C383" s="8"/>
      <c r="D383" s="8"/>
      <c r="E383" s="8"/>
      <c r="F383" s="8"/>
      <c r="S383" s="20"/>
      <c r="AF383" s="1"/>
    </row>
    <row r="384" spans="1:32" x14ac:dyDescent="0.3">
      <c r="A384" s="26"/>
      <c r="C384" s="8"/>
      <c r="D384" s="8"/>
      <c r="E384" s="8"/>
      <c r="F384" s="8"/>
      <c r="S384" s="20"/>
      <c r="AF384" s="1"/>
    </row>
    <row r="385" spans="1:32" x14ac:dyDescent="0.3">
      <c r="A385" s="26"/>
      <c r="C385" s="8"/>
      <c r="D385" s="8"/>
      <c r="E385" s="8"/>
      <c r="F385" s="8"/>
      <c r="S385" s="20"/>
      <c r="AF385" s="1"/>
    </row>
    <row r="386" spans="1:32" x14ac:dyDescent="0.3">
      <c r="A386" s="26"/>
      <c r="C386" s="8"/>
      <c r="D386" s="8"/>
      <c r="E386" s="8"/>
      <c r="F386" s="8"/>
      <c r="S386" s="20"/>
      <c r="AF386" s="1"/>
    </row>
    <row r="387" spans="1:32" x14ac:dyDescent="0.3">
      <c r="A387" s="26"/>
      <c r="C387" s="8"/>
      <c r="D387" s="8"/>
      <c r="E387" s="8"/>
      <c r="F387" s="8"/>
      <c r="S387" s="20"/>
      <c r="AF387" s="1"/>
    </row>
    <row r="388" spans="1:32" x14ac:dyDescent="0.3">
      <c r="A388" s="26"/>
      <c r="C388" s="8"/>
      <c r="D388" s="8"/>
      <c r="E388" s="8"/>
      <c r="F388" s="8"/>
      <c r="S388" s="20"/>
      <c r="AF388" s="1"/>
    </row>
    <row r="389" spans="1:32" x14ac:dyDescent="0.3">
      <c r="A389" s="26"/>
      <c r="C389" s="8"/>
      <c r="D389" s="8"/>
      <c r="E389" s="8"/>
      <c r="F389" s="8"/>
      <c r="S389" s="20"/>
      <c r="AF389" s="1"/>
    </row>
    <row r="390" spans="1:32" x14ac:dyDescent="0.3">
      <c r="A390" s="26"/>
      <c r="C390" s="8"/>
      <c r="D390" s="8"/>
      <c r="E390" s="8"/>
      <c r="F390" s="8"/>
      <c r="S390" s="20"/>
      <c r="AF390" s="1"/>
    </row>
    <row r="391" spans="1:32" x14ac:dyDescent="0.3">
      <c r="A391" s="26"/>
      <c r="C391" s="8"/>
      <c r="D391" s="8"/>
      <c r="E391" s="8"/>
      <c r="F391" s="8"/>
      <c r="S391" s="20"/>
      <c r="AF391" s="1"/>
    </row>
    <row r="392" spans="1:32" x14ac:dyDescent="0.3">
      <c r="A392" s="26"/>
      <c r="C392" s="8"/>
      <c r="D392" s="8"/>
      <c r="E392" s="8"/>
      <c r="F392" s="8"/>
      <c r="S392" s="20"/>
      <c r="AF392" s="1"/>
    </row>
    <row r="393" spans="1:32" x14ac:dyDescent="0.3">
      <c r="A393" s="26"/>
      <c r="C393" s="8"/>
      <c r="D393" s="8"/>
      <c r="E393" s="8"/>
      <c r="F393" s="8"/>
      <c r="S393" s="20"/>
      <c r="AF393" s="1"/>
    </row>
    <row r="394" spans="1:32" x14ac:dyDescent="0.3">
      <c r="A394" s="26"/>
      <c r="C394" s="8"/>
      <c r="D394" s="8"/>
      <c r="E394" s="8"/>
      <c r="F394" s="8"/>
      <c r="S394" s="20"/>
      <c r="AF394" s="1"/>
    </row>
    <row r="395" spans="1:32" x14ac:dyDescent="0.3">
      <c r="A395" s="26"/>
      <c r="C395" s="8"/>
      <c r="D395" s="8"/>
      <c r="E395" s="8"/>
      <c r="F395" s="8"/>
      <c r="S395" s="20"/>
      <c r="AF395" s="1"/>
    </row>
    <row r="396" spans="1:32" x14ac:dyDescent="0.3">
      <c r="A396" s="26"/>
      <c r="C396" s="8"/>
      <c r="D396" s="8"/>
      <c r="E396" s="8"/>
      <c r="F396" s="8"/>
      <c r="S396" s="20"/>
      <c r="AF396" s="1"/>
    </row>
    <row r="397" spans="1:32" x14ac:dyDescent="0.3">
      <c r="A397" s="26"/>
      <c r="C397" s="8"/>
      <c r="D397" s="8"/>
      <c r="E397" s="8"/>
      <c r="F397" s="8"/>
      <c r="S397" s="20"/>
      <c r="AF397" s="1"/>
    </row>
    <row r="398" spans="1:32" x14ac:dyDescent="0.3">
      <c r="A398" s="26"/>
      <c r="C398" s="8"/>
      <c r="D398" s="8"/>
      <c r="E398" s="8"/>
      <c r="F398" s="8"/>
      <c r="S398" s="20"/>
      <c r="AF398" s="1"/>
    </row>
    <row r="399" spans="1:32" x14ac:dyDescent="0.3">
      <c r="A399" s="26"/>
      <c r="C399" s="8"/>
      <c r="D399" s="8"/>
      <c r="E399" s="8"/>
      <c r="F399" s="8"/>
      <c r="S399" s="20"/>
      <c r="AF399" s="1"/>
    </row>
    <row r="400" spans="1:32" x14ac:dyDescent="0.3">
      <c r="A400" s="26"/>
      <c r="C400" s="8"/>
      <c r="D400" s="8"/>
      <c r="E400" s="8"/>
      <c r="F400" s="8"/>
      <c r="S400" s="20"/>
      <c r="AF400" s="1"/>
    </row>
    <row r="401" spans="1:32" x14ac:dyDescent="0.3">
      <c r="A401" s="26"/>
      <c r="C401" s="8"/>
      <c r="D401" s="8"/>
      <c r="E401" s="8"/>
      <c r="F401" s="8"/>
      <c r="S401" s="20"/>
      <c r="AF401" s="1"/>
    </row>
    <row r="402" spans="1:32" x14ac:dyDescent="0.3">
      <c r="A402" s="26"/>
      <c r="C402" s="8"/>
      <c r="D402" s="8"/>
      <c r="E402" s="8"/>
      <c r="F402" s="8"/>
      <c r="S402" s="20"/>
      <c r="AF402" s="1"/>
    </row>
    <row r="403" spans="1:32" x14ac:dyDescent="0.3">
      <c r="A403" s="26"/>
      <c r="C403" s="8"/>
      <c r="D403" s="8"/>
      <c r="E403" s="8"/>
      <c r="F403" s="8"/>
      <c r="S403" s="20"/>
      <c r="AF403" s="1"/>
    </row>
    <row r="404" spans="1:32" x14ac:dyDescent="0.3">
      <c r="A404" s="26"/>
      <c r="C404" s="8"/>
      <c r="D404" s="8"/>
      <c r="E404" s="8"/>
      <c r="F404" s="8"/>
      <c r="S404" s="20"/>
      <c r="AF404" s="1"/>
    </row>
    <row r="405" spans="1:32" x14ac:dyDescent="0.3">
      <c r="A405" s="26"/>
      <c r="C405" s="8"/>
      <c r="D405" s="8"/>
      <c r="E405" s="8"/>
      <c r="F405" s="8"/>
      <c r="S405" s="20"/>
      <c r="AF405" s="1"/>
    </row>
    <row r="406" spans="1:32" x14ac:dyDescent="0.3">
      <c r="A406" s="26"/>
      <c r="C406" s="8"/>
      <c r="D406" s="8"/>
      <c r="E406" s="8"/>
      <c r="F406" s="8"/>
      <c r="S406" s="20"/>
      <c r="AF406" s="1"/>
    </row>
    <row r="407" spans="1:32" x14ac:dyDescent="0.3">
      <c r="A407" s="26"/>
      <c r="C407" s="8"/>
      <c r="D407" s="8"/>
      <c r="E407" s="8"/>
      <c r="F407" s="8"/>
      <c r="S407" s="20"/>
      <c r="AF407" s="1"/>
    </row>
    <row r="408" spans="1:32" x14ac:dyDescent="0.3">
      <c r="A408" s="26"/>
      <c r="C408" s="8"/>
      <c r="D408" s="8"/>
      <c r="E408" s="8"/>
      <c r="F408" s="8"/>
      <c r="S408" s="20"/>
      <c r="AF408" s="1"/>
    </row>
    <row r="409" spans="1:32" x14ac:dyDescent="0.3">
      <c r="A409" s="26"/>
      <c r="C409" s="8"/>
      <c r="D409" s="8"/>
      <c r="E409" s="8"/>
      <c r="F409" s="8"/>
      <c r="S409" s="20"/>
      <c r="AF409" s="1"/>
    </row>
    <row r="410" spans="1:32" x14ac:dyDescent="0.3">
      <c r="A410" s="26"/>
      <c r="C410" s="8"/>
      <c r="D410" s="8"/>
      <c r="E410" s="8"/>
      <c r="F410" s="8"/>
      <c r="S410" s="20"/>
      <c r="AF410" s="1"/>
    </row>
    <row r="411" spans="1:32" x14ac:dyDescent="0.3">
      <c r="A411" s="26"/>
      <c r="C411" s="8"/>
      <c r="D411" s="8"/>
      <c r="E411" s="8"/>
      <c r="F411" s="8"/>
      <c r="S411" s="20"/>
      <c r="AF411" s="1"/>
    </row>
    <row r="412" spans="1:32" x14ac:dyDescent="0.3">
      <c r="A412" s="26"/>
      <c r="C412" s="8"/>
      <c r="D412" s="8"/>
      <c r="E412" s="8"/>
      <c r="F412" s="8"/>
      <c r="S412" s="20"/>
      <c r="AF412" s="1"/>
    </row>
    <row r="413" spans="1:32" x14ac:dyDescent="0.3">
      <c r="A413" s="26"/>
      <c r="C413" s="8"/>
      <c r="D413" s="8"/>
      <c r="E413" s="8"/>
      <c r="F413" s="8"/>
      <c r="S413" s="20"/>
      <c r="AF413" s="1"/>
    </row>
    <row r="414" spans="1:32" x14ac:dyDescent="0.3">
      <c r="A414" s="26"/>
      <c r="C414" s="8"/>
      <c r="D414" s="8"/>
      <c r="E414" s="8"/>
      <c r="F414" s="8"/>
      <c r="S414" s="20"/>
      <c r="AF414" s="1"/>
    </row>
    <row r="415" spans="1:32" x14ac:dyDescent="0.3">
      <c r="A415" s="26"/>
      <c r="C415" s="8"/>
      <c r="D415" s="8"/>
      <c r="E415" s="8"/>
      <c r="F415" s="8"/>
      <c r="S415" s="20"/>
      <c r="AF415" s="1"/>
    </row>
    <row r="416" spans="1:32" x14ac:dyDescent="0.3">
      <c r="A416" s="26"/>
      <c r="C416" s="8"/>
      <c r="D416" s="8"/>
      <c r="E416" s="8"/>
      <c r="F416" s="8"/>
      <c r="S416" s="20"/>
      <c r="AF416" s="1"/>
    </row>
    <row r="417" spans="1:32" x14ac:dyDescent="0.3">
      <c r="A417" s="26"/>
      <c r="C417" s="8"/>
      <c r="D417" s="8"/>
      <c r="E417" s="8"/>
      <c r="F417" s="8"/>
      <c r="S417" s="20"/>
      <c r="AF417" s="1"/>
    </row>
    <row r="418" spans="1:32" x14ac:dyDescent="0.3">
      <c r="A418" s="26"/>
      <c r="C418" s="8"/>
      <c r="D418" s="8"/>
      <c r="E418" s="8"/>
      <c r="F418" s="8"/>
      <c r="S418" s="20"/>
      <c r="AF418" s="1"/>
    </row>
    <row r="419" spans="1:32" x14ac:dyDescent="0.3">
      <c r="A419" s="26"/>
      <c r="C419" s="8"/>
      <c r="D419" s="8"/>
      <c r="E419" s="8"/>
      <c r="F419" s="8"/>
      <c r="S419" s="20"/>
      <c r="AF419" s="1"/>
    </row>
    <row r="420" spans="1:32" x14ac:dyDescent="0.3">
      <c r="A420" s="26"/>
      <c r="C420" s="8"/>
      <c r="D420" s="8"/>
      <c r="E420" s="8"/>
      <c r="F420" s="8"/>
      <c r="S420" s="20"/>
      <c r="AF420" s="1"/>
    </row>
    <row r="421" spans="1:32" x14ac:dyDescent="0.3">
      <c r="A421" s="26"/>
      <c r="C421" s="8"/>
      <c r="D421" s="8"/>
      <c r="E421" s="8"/>
      <c r="F421" s="8"/>
      <c r="S421" s="20"/>
      <c r="AF421" s="1"/>
    </row>
    <row r="422" spans="1:32" x14ac:dyDescent="0.3">
      <c r="A422" s="26"/>
      <c r="C422" s="8"/>
      <c r="D422" s="8"/>
      <c r="E422" s="8"/>
      <c r="F422" s="8"/>
      <c r="S422" s="20"/>
      <c r="AF422" s="1"/>
    </row>
    <row r="423" spans="1:32" x14ac:dyDescent="0.3">
      <c r="A423" s="26"/>
      <c r="C423" s="8"/>
      <c r="D423" s="8"/>
      <c r="E423" s="8"/>
      <c r="F423" s="8"/>
      <c r="S423" s="20"/>
      <c r="AF423" s="1"/>
    </row>
    <row r="424" spans="1:32" x14ac:dyDescent="0.3">
      <c r="A424" s="26"/>
      <c r="C424" s="8"/>
      <c r="D424" s="8"/>
      <c r="E424" s="8"/>
      <c r="F424" s="8"/>
      <c r="S424" s="20"/>
      <c r="AF424" s="1"/>
    </row>
    <row r="425" spans="1:32" x14ac:dyDescent="0.3">
      <c r="A425" s="26"/>
      <c r="C425" s="8"/>
      <c r="D425" s="8"/>
      <c r="E425" s="8"/>
      <c r="F425" s="8"/>
      <c r="S425" s="20"/>
      <c r="AF425" s="1"/>
    </row>
    <row r="426" spans="1:32" x14ac:dyDescent="0.3">
      <c r="A426" s="26"/>
      <c r="C426" s="8"/>
      <c r="D426" s="8"/>
      <c r="E426" s="8"/>
      <c r="F426" s="8"/>
      <c r="S426" s="20"/>
      <c r="AF426" s="1"/>
    </row>
    <row r="427" spans="1:32" x14ac:dyDescent="0.3">
      <c r="A427" s="26"/>
      <c r="C427" s="8"/>
      <c r="D427" s="8"/>
      <c r="E427" s="8"/>
      <c r="F427" s="8"/>
      <c r="S427" s="20"/>
      <c r="AF427" s="1"/>
    </row>
    <row r="428" spans="1:32" x14ac:dyDescent="0.3">
      <c r="A428" s="26"/>
      <c r="C428" s="8"/>
      <c r="D428" s="8"/>
      <c r="E428" s="8"/>
      <c r="F428" s="8"/>
      <c r="S428" s="20"/>
      <c r="AF428" s="1"/>
    </row>
    <row r="429" spans="1:32" x14ac:dyDescent="0.3">
      <c r="A429" s="26"/>
      <c r="C429" s="8"/>
      <c r="D429" s="8"/>
      <c r="E429" s="8"/>
      <c r="F429" s="8"/>
      <c r="S429" s="20"/>
      <c r="AF429" s="1"/>
    </row>
    <row r="430" spans="1:32" x14ac:dyDescent="0.3">
      <c r="A430" s="26"/>
      <c r="C430" s="8"/>
      <c r="D430" s="8"/>
      <c r="E430" s="8"/>
      <c r="F430" s="8"/>
      <c r="S430" s="20"/>
      <c r="AF430" s="1"/>
    </row>
    <row r="431" spans="1:32" x14ac:dyDescent="0.3">
      <c r="A431" s="26"/>
      <c r="C431" s="8"/>
      <c r="D431" s="8"/>
      <c r="E431" s="8"/>
      <c r="F431" s="8"/>
      <c r="S431" s="20"/>
      <c r="AF431" s="1"/>
    </row>
    <row r="432" spans="1:32" x14ac:dyDescent="0.3">
      <c r="A432" s="26"/>
      <c r="C432" s="8"/>
      <c r="D432" s="8"/>
      <c r="E432" s="8"/>
      <c r="F432" s="8"/>
      <c r="S432" s="20"/>
      <c r="AF432" s="1"/>
    </row>
    <row r="433" spans="1:32" x14ac:dyDescent="0.3">
      <c r="A433" s="26"/>
      <c r="C433" s="8"/>
      <c r="D433" s="8"/>
      <c r="E433" s="8"/>
      <c r="F433" s="8"/>
      <c r="S433" s="20"/>
      <c r="AF433" s="1"/>
    </row>
    <row r="434" spans="1:32" x14ac:dyDescent="0.3">
      <c r="A434" s="26"/>
      <c r="C434" s="8"/>
      <c r="D434" s="8"/>
      <c r="E434" s="8"/>
      <c r="F434" s="8"/>
      <c r="S434" s="20"/>
      <c r="AF434" s="1"/>
    </row>
    <row r="435" spans="1:32" x14ac:dyDescent="0.3">
      <c r="A435" s="26"/>
      <c r="C435" s="8"/>
      <c r="D435" s="8"/>
      <c r="E435" s="8"/>
      <c r="F435" s="8"/>
      <c r="S435" s="20"/>
      <c r="AF435" s="1"/>
    </row>
    <row r="436" spans="1:32" x14ac:dyDescent="0.3">
      <c r="A436" s="26"/>
      <c r="C436" s="8"/>
      <c r="D436" s="8"/>
      <c r="E436" s="8"/>
      <c r="F436" s="8"/>
      <c r="S436" s="20"/>
      <c r="AF436" s="1"/>
    </row>
    <row r="437" spans="1:32" x14ac:dyDescent="0.3">
      <c r="A437" s="26"/>
      <c r="C437" s="8"/>
      <c r="D437" s="8"/>
      <c r="E437" s="8"/>
      <c r="F437" s="8"/>
      <c r="S437" s="20"/>
      <c r="AF437" s="1"/>
    </row>
    <row r="438" spans="1:32" x14ac:dyDescent="0.3">
      <c r="A438" s="26"/>
      <c r="C438" s="8"/>
      <c r="D438" s="8"/>
      <c r="E438" s="8"/>
      <c r="F438" s="8"/>
      <c r="S438" s="20"/>
      <c r="AF438" s="1"/>
    </row>
    <row r="439" spans="1:32" x14ac:dyDescent="0.3">
      <c r="A439" s="26"/>
      <c r="C439" s="8"/>
      <c r="D439" s="8"/>
      <c r="E439" s="8"/>
      <c r="F439" s="8"/>
      <c r="S439" s="20"/>
      <c r="AF439" s="1"/>
    </row>
    <row r="440" spans="1:32" x14ac:dyDescent="0.3">
      <c r="A440" s="26"/>
      <c r="C440" s="8"/>
      <c r="D440" s="8"/>
      <c r="E440" s="8"/>
      <c r="F440" s="8"/>
      <c r="S440" s="20"/>
      <c r="AF440" s="1"/>
    </row>
    <row r="441" spans="1:32" x14ac:dyDescent="0.3">
      <c r="A441" s="26"/>
      <c r="C441" s="8"/>
      <c r="D441" s="8"/>
      <c r="E441" s="8"/>
      <c r="F441" s="8"/>
      <c r="S441" s="20"/>
      <c r="AF441" s="1"/>
    </row>
    <row r="442" spans="1:32" x14ac:dyDescent="0.3">
      <c r="A442" s="26"/>
      <c r="C442" s="8"/>
      <c r="D442" s="8"/>
      <c r="E442" s="8"/>
      <c r="F442" s="8"/>
      <c r="S442" s="20"/>
      <c r="AF442" s="1"/>
    </row>
    <row r="443" spans="1:32" x14ac:dyDescent="0.3">
      <c r="A443" s="26"/>
      <c r="C443" s="8"/>
      <c r="D443" s="8"/>
      <c r="E443" s="8"/>
      <c r="F443" s="8"/>
      <c r="S443" s="20"/>
      <c r="AF443" s="1"/>
    </row>
    <row r="444" spans="1:32" x14ac:dyDescent="0.3">
      <c r="A444" s="26"/>
      <c r="C444" s="8"/>
      <c r="D444" s="8"/>
      <c r="E444" s="8"/>
      <c r="F444" s="8"/>
      <c r="S444" s="20"/>
      <c r="AF444" s="1"/>
    </row>
    <row r="445" spans="1:32" x14ac:dyDescent="0.3">
      <c r="A445" s="26"/>
      <c r="C445" s="8"/>
      <c r="D445" s="8"/>
      <c r="E445" s="8"/>
      <c r="F445" s="8"/>
      <c r="S445" s="20"/>
      <c r="AF445" s="1"/>
    </row>
    <row r="446" spans="1:32" x14ac:dyDescent="0.3">
      <c r="A446" s="26"/>
      <c r="C446" s="8"/>
      <c r="D446" s="8"/>
      <c r="E446" s="8"/>
      <c r="F446" s="8"/>
      <c r="S446" s="20"/>
      <c r="AF446" s="1"/>
    </row>
    <row r="447" spans="1:32" x14ac:dyDescent="0.3">
      <c r="A447" s="26"/>
      <c r="C447" s="8"/>
      <c r="D447" s="8"/>
      <c r="E447" s="8"/>
      <c r="F447" s="8"/>
      <c r="S447" s="20"/>
      <c r="AF447" s="1"/>
    </row>
    <row r="448" spans="1:32" x14ac:dyDescent="0.3">
      <c r="A448" s="26"/>
      <c r="C448" s="8"/>
      <c r="D448" s="8"/>
      <c r="E448" s="8"/>
      <c r="F448" s="8"/>
      <c r="S448" s="20"/>
      <c r="AF448" s="1"/>
    </row>
    <row r="449" spans="1:32" x14ac:dyDescent="0.3">
      <c r="A449" s="26"/>
      <c r="C449" s="8"/>
      <c r="D449" s="8"/>
      <c r="E449" s="8"/>
      <c r="F449" s="8"/>
      <c r="S449" s="20"/>
      <c r="AF449" s="1"/>
    </row>
    <row r="450" spans="1:32" x14ac:dyDescent="0.3">
      <c r="A450" s="26"/>
      <c r="C450" s="8"/>
      <c r="D450" s="8"/>
      <c r="E450" s="8"/>
      <c r="F450" s="8"/>
      <c r="S450" s="20"/>
      <c r="AF450" s="1"/>
    </row>
    <row r="451" spans="1:32" x14ac:dyDescent="0.3">
      <c r="A451" s="26"/>
      <c r="C451" s="8"/>
      <c r="D451" s="8"/>
      <c r="E451" s="8"/>
      <c r="F451" s="8"/>
      <c r="S451" s="20"/>
      <c r="AF451" s="1"/>
    </row>
    <row r="452" spans="1:32" x14ac:dyDescent="0.3">
      <c r="A452" s="26"/>
      <c r="C452" s="8"/>
      <c r="D452" s="8"/>
      <c r="E452" s="8"/>
      <c r="F452" s="8"/>
      <c r="S452" s="20"/>
      <c r="AF452" s="1"/>
    </row>
    <row r="453" spans="1:32" x14ac:dyDescent="0.3">
      <c r="A453" s="26"/>
      <c r="C453" s="8"/>
      <c r="D453" s="8"/>
      <c r="E453" s="8"/>
      <c r="F453" s="8"/>
      <c r="S453" s="20"/>
      <c r="AF453" s="1"/>
    </row>
    <row r="454" spans="1:32" x14ac:dyDescent="0.3">
      <c r="A454" s="26"/>
      <c r="C454" s="8"/>
      <c r="D454" s="8"/>
      <c r="E454" s="8"/>
      <c r="F454" s="8"/>
      <c r="S454" s="20"/>
      <c r="AF454" s="1"/>
    </row>
    <row r="455" spans="1:32" x14ac:dyDescent="0.3">
      <c r="A455" s="26"/>
      <c r="C455" s="8"/>
      <c r="D455" s="8"/>
      <c r="E455" s="8"/>
      <c r="F455" s="8"/>
      <c r="S455" s="20"/>
      <c r="AF455" s="1"/>
    </row>
    <row r="456" spans="1:32" x14ac:dyDescent="0.3">
      <c r="A456" s="26"/>
      <c r="C456" s="8"/>
      <c r="D456" s="8"/>
      <c r="E456" s="8"/>
      <c r="F456" s="8"/>
      <c r="S456" s="20"/>
      <c r="AF456" s="1"/>
    </row>
    <row r="457" spans="1:32" x14ac:dyDescent="0.3">
      <c r="A457" s="26"/>
      <c r="C457" s="8"/>
      <c r="D457" s="8"/>
      <c r="E457" s="8"/>
      <c r="F457" s="8"/>
      <c r="S457" s="20"/>
      <c r="AF457" s="1"/>
    </row>
    <row r="458" spans="1:32" x14ac:dyDescent="0.3">
      <c r="A458" s="26"/>
      <c r="C458" s="8"/>
      <c r="D458" s="8"/>
      <c r="E458" s="8"/>
      <c r="F458" s="8"/>
      <c r="S458" s="20"/>
      <c r="AF458" s="1"/>
    </row>
    <row r="459" spans="1:32" x14ac:dyDescent="0.3">
      <c r="A459" s="26"/>
      <c r="C459" s="8"/>
      <c r="D459" s="8"/>
      <c r="E459" s="8"/>
      <c r="F459" s="8"/>
      <c r="S459" s="20"/>
      <c r="AF459" s="1"/>
    </row>
    <row r="460" spans="1:32" x14ac:dyDescent="0.3">
      <c r="A460" s="26"/>
      <c r="C460" s="8"/>
      <c r="D460" s="8"/>
      <c r="E460" s="8"/>
      <c r="F460" s="8"/>
      <c r="S460" s="20"/>
      <c r="AF460" s="1"/>
    </row>
    <row r="461" spans="1:32" x14ac:dyDescent="0.3">
      <c r="A461" s="26"/>
      <c r="C461" s="8"/>
      <c r="D461" s="8"/>
      <c r="E461" s="8"/>
      <c r="F461" s="8"/>
      <c r="S461" s="20"/>
      <c r="AF461" s="1"/>
    </row>
    <row r="462" spans="1:32" x14ac:dyDescent="0.3">
      <c r="A462" s="26"/>
      <c r="C462" s="8"/>
      <c r="D462" s="8"/>
      <c r="E462" s="8"/>
      <c r="F462" s="8"/>
      <c r="S462" s="20"/>
      <c r="AF462" s="1"/>
    </row>
    <row r="463" spans="1:32" x14ac:dyDescent="0.3">
      <c r="A463" s="26"/>
      <c r="C463" s="8"/>
      <c r="D463" s="8"/>
      <c r="E463" s="8"/>
      <c r="F463" s="8"/>
      <c r="S463" s="20"/>
      <c r="AF463" s="1"/>
    </row>
    <row r="464" spans="1:32" x14ac:dyDescent="0.3">
      <c r="A464" s="26"/>
      <c r="C464" s="8"/>
      <c r="D464" s="8"/>
      <c r="E464" s="8"/>
      <c r="F464" s="8"/>
      <c r="S464" s="20"/>
      <c r="AF464" s="1"/>
    </row>
    <row r="465" spans="1:32" x14ac:dyDescent="0.3">
      <c r="A465" s="26"/>
      <c r="C465" s="8"/>
      <c r="D465" s="8"/>
      <c r="E465" s="8"/>
      <c r="F465" s="8"/>
      <c r="S465" s="20"/>
      <c r="AF465" s="1"/>
    </row>
    <row r="466" spans="1:32" x14ac:dyDescent="0.3">
      <c r="A466" s="26"/>
      <c r="C466" s="8"/>
      <c r="D466" s="8"/>
      <c r="E466" s="8"/>
      <c r="F466" s="8"/>
      <c r="S466" s="20"/>
      <c r="AF466" s="1"/>
    </row>
    <row r="467" spans="1:32" x14ac:dyDescent="0.3">
      <c r="A467" s="26"/>
      <c r="C467" s="8"/>
      <c r="D467" s="8"/>
      <c r="E467" s="8"/>
      <c r="F467" s="8"/>
      <c r="S467" s="20"/>
      <c r="AF467" s="1"/>
    </row>
    <row r="468" spans="1:32" x14ac:dyDescent="0.3">
      <c r="A468" s="26"/>
      <c r="C468" s="8"/>
      <c r="D468" s="8"/>
      <c r="E468" s="8"/>
      <c r="F468" s="8"/>
      <c r="S468" s="20"/>
      <c r="AF468" s="1"/>
    </row>
    <row r="469" spans="1:32" x14ac:dyDescent="0.3">
      <c r="A469" s="26"/>
      <c r="C469" s="8"/>
      <c r="D469" s="8"/>
      <c r="E469" s="8"/>
      <c r="F469" s="8"/>
      <c r="S469" s="20"/>
      <c r="AF469" s="1"/>
    </row>
    <row r="470" spans="1:32" x14ac:dyDescent="0.3">
      <c r="A470" s="26"/>
      <c r="C470" s="8"/>
      <c r="D470" s="8"/>
      <c r="E470" s="8"/>
      <c r="F470" s="8"/>
      <c r="S470" s="20"/>
      <c r="AF470" s="1"/>
    </row>
    <row r="471" spans="1:32" x14ac:dyDescent="0.3">
      <c r="A471" s="26"/>
      <c r="C471" s="8"/>
      <c r="D471" s="8"/>
      <c r="E471" s="8"/>
      <c r="F471" s="8"/>
      <c r="S471" s="20"/>
      <c r="AF471" s="1"/>
    </row>
    <row r="472" spans="1:32" x14ac:dyDescent="0.3">
      <c r="A472" s="26"/>
      <c r="C472" s="8"/>
      <c r="D472" s="8"/>
      <c r="E472" s="8"/>
      <c r="F472" s="8"/>
      <c r="S472" s="20"/>
      <c r="AF472" s="1"/>
    </row>
    <row r="473" spans="1:32" x14ac:dyDescent="0.3">
      <c r="A473" s="26"/>
      <c r="C473" s="8"/>
      <c r="D473" s="8"/>
      <c r="E473" s="8"/>
      <c r="F473" s="8"/>
      <c r="S473" s="20"/>
      <c r="AF473" s="1"/>
    </row>
    <row r="474" spans="1:32" x14ac:dyDescent="0.3">
      <c r="A474" s="26"/>
      <c r="C474" s="8"/>
      <c r="D474" s="8"/>
      <c r="E474" s="8"/>
      <c r="F474" s="8"/>
      <c r="S474" s="20"/>
      <c r="AF474" s="1"/>
    </row>
    <row r="475" spans="1:32" x14ac:dyDescent="0.3">
      <c r="A475" s="26"/>
      <c r="C475" s="8"/>
      <c r="D475" s="8"/>
      <c r="E475" s="8"/>
      <c r="F475" s="8"/>
      <c r="S475" s="20"/>
      <c r="AF475" s="1"/>
    </row>
    <row r="476" spans="1:32" x14ac:dyDescent="0.3">
      <c r="A476" s="26"/>
      <c r="C476" s="8"/>
      <c r="D476" s="8"/>
      <c r="E476" s="8"/>
      <c r="F476" s="8"/>
      <c r="S476" s="20"/>
      <c r="AF476" s="1"/>
    </row>
    <row r="477" spans="1:32" x14ac:dyDescent="0.3">
      <c r="A477" s="26"/>
      <c r="C477" s="8"/>
      <c r="D477" s="8"/>
      <c r="E477" s="8"/>
      <c r="F477" s="8"/>
      <c r="S477" s="20"/>
      <c r="AF477" s="1"/>
    </row>
    <row r="478" spans="1:32" x14ac:dyDescent="0.3">
      <c r="A478" s="26"/>
      <c r="C478" s="8"/>
      <c r="D478" s="8"/>
      <c r="E478" s="8"/>
      <c r="F478" s="8"/>
      <c r="S478" s="20"/>
      <c r="AF478" s="1"/>
    </row>
    <row r="479" spans="1:32" x14ac:dyDescent="0.3">
      <c r="A479" s="26"/>
      <c r="C479" s="8"/>
      <c r="D479" s="8"/>
      <c r="E479" s="8"/>
      <c r="F479" s="8"/>
      <c r="S479" s="20"/>
      <c r="AF479" s="1"/>
    </row>
    <row r="480" spans="1:32" x14ac:dyDescent="0.3">
      <c r="A480" s="26"/>
      <c r="C480" s="8"/>
      <c r="D480" s="8"/>
      <c r="E480" s="8"/>
      <c r="F480" s="8"/>
      <c r="S480" s="20"/>
      <c r="AF480" s="1"/>
    </row>
    <row r="481" spans="1:32" x14ac:dyDescent="0.3">
      <c r="A481" s="26"/>
      <c r="C481" s="8"/>
      <c r="D481" s="8"/>
      <c r="E481" s="8"/>
      <c r="F481" s="8"/>
      <c r="S481" s="20"/>
      <c r="AF481" s="1"/>
    </row>
    <row r="482" spans="1:32" x14ac:dyDescent="0.3">
      <c r="A482" s="26"/>
      <c r="C482" s="8"/>
      <c r="D482" s="8"/>
      <c r="E482" s="8"/>
      <c r="F482" s="8"/>
      <c r="S482" s="20"/>
      <c r="AF482" s="1"/>
    </row>
    <row r="483" spans="1:32" x14ac:dyDescent="0.3">
      <c r="A483" s="26"/>
      <c r="C483" s="8"/>
      <c r="D483" s="8"/>
      <c r="E483" s="8"/>
      <c r="F483" s="8"/>
      <c r="S483" s="20"/>
      <c r="AF483" s="1"/>
    </row>
    <row r="484" spans="1:32" x14ac:dyDescent="0.3">
      <c r="A484" s="26"/>
      <c r="C484" s="8"/>
      <c r="D484" s="8"/>
      <c r="E484" s="8"/>
      <c r="F484" s="8"/>
      <c r="S484" s="20"/>
      <c r="AF484" s="1"/>
    </row>
    <row r="485" spans="1:32" x14ac:dyDescent="0.3">
      <c r="A485" s="26"/>
      <c r="C485" s="8"/>
      <c r="D485" s="8"/>
      <c r="E485" s="8"/>
      <c r="F485" s="8"/>
      <c r="S485" s="20"/>
      <c r="AF485" s="1"/>
    </row>
    <row r="486" spans="1:32" x14ac:dyDescent="0.3">
      <c r="A486" s="26"/>
      <c r="C486" s="8"/>
      <c r="D486" s="8"/>
      <c r="E486" s="8"/>
      <c r="F486" s="8"/>
      <c r="S486" s="20"/>
      <c r="AF486" s="1"/>
    </row>
    <row r="487" spans="1:32" x14ac:dyDescent="0.3">
      <c r="A487" s="26"/>
      <c r="C487" s="8"/>
      <c r="D487" s="8"/>
      <c r="E487" s="8"/>
      <c r="F487" s="8"/>
      <c r="S487" s="20"/>
      <c r="AF487" s="1"/>
    </row>
    <row r="488" spans="1:32" x14ac:dyDescent="0.3">
      <c r="A488" s="26"/>
      <c r="C488" s="8"/>
      <c r="D488" s="8"/>
      <c r="E488" s="8"/>
      <c r="F488" s="8"/>
      <c r="S488" s="20"/>
      <c r="AF488" s="1"/>
    </row>
    <row r="489" spans="1:32" x14ac:dyDescent="0.3">
      <c r="A489" s="26"/>
      <c r="C489" s="8"/>
      <c r="D489" s="8"/>
      <c r="E489" s="8"/>
      <c r="F489" s="8"/>
      <c r="S489" s="20"/>
      <c r="AF489" s="1"/>
    </row>
    <row r="490" spans="1:32" x14ac:dyDescent="0.3">
      <c r="A490" s="26"/>
      <c r="C490" s="8"/>
      <c r="D490" s="8"/>
      <c r="E490" s="8"/>
      <c r="F490" s="8"/>
      <c r="S490" s="20"/>
      <c r="AF490" s="1"/>
    </row>
    <row r="491" spans="1:32" x14ac:dyDescent="0.3">
      <c r="A491" s="26"/>
      <c r="C491" s="8"/>
      <c r="D491" s="8"/>
      <c r="E491" s="8"/>
      <c r="F491" s="8"/>
      <c r="S491" s="20"/>
      <c r="AF491" s="1"/>
    </row>
    <row r="492" spans="1:32" x14ac:dyDescent="0.3">
      <c r="A492" s="26"/>
      <c r="C492" s="8"/>
      <c r="D492" s="8"/>
      <c r="E492" s="8"/>
      <c r="F492" s="8"/>
      <c r="S492" s="20"/>
      <c r="AF492" s="1"/>
    </row>
    <row r="493" spans="1:32" x14ac:dyDescent="0.3">
      <c r="A493" s="26"/>
      <c r="C493" s="8"/>
      <c r="D493" s="8"/>
      <c r="E493" s="8"/>
      <c r="F493" s="8"/>
      <c r="S493" s="20"/>
      <c r="AF493" s="1"/>
    </row>
    <row r="494" spans="1:32" x14ac:dyDescent="0.3">
      <c r="A494" s="26"/>
      <c r="C494" s="8"/>
      <c r="D494" s="8"/>
      <c r="E494" s="8"/>
      <c r="F494" s="8"/>
      <c r="S494" s="20"/>
      <c r="AF494" s="1"/>
    </row>
    <row r="495" spans="1:32" x14ac:dyDescent="0.3">
      <c r="A495" s="26"/>
      <c r="C495" s="8"/>
      <c r="D495" s="8"/>
      <c r="E495" s="8"/>
      <c r="F495" s="8"/>
      <c r="S495" s="20"/>
      <c r="AF495" s="1"/>
    </row>
    <row r="496" spans="1:32" x14ac:dyDescent="0.3">
      <c r="A496" s="26"/>
      <c r="C496" s="8"/>
      <c r="D496" s="8"/>
      <c r="E496" s="8"/>
      <c r="F496" s="8"/>
      <c r="S496" s="20"/>
      <c r="AF496" s="1"/>
    </row>
    <row r="497" spans="1:32" x14ac:dyDescent="0.3">
      <c r="A497" s="26"/>
      <c r="C497" s="8"/>
      <c r="D497" s="8"/>
      <c r="E497" s="8"/>
      <c r="F497" s="8"/>
      <c r="S497" s="20"/>
      <c r="AF497" s="1"/>
    </row>
    <row r="498" spans="1:32" x14ac:dyDescent="0.3">
      <c r="A498" s="26"/>
      <c r="C498" s="8"/>
      <c r="D498" s="8"/>
      <c r="E498" s="8"/>
      <c r="F498" s="8"/>
      <c r="S498" s="20"/>
      <c r="AF498" s="1"/>
    </row>
    <row r="499" spans="1:32" x14ac:dyDescent="0.3">
      <c r="A499" s="26"/>
      <c r="C499" s="8"/>
      <c r="D499" s="8"/>
      <c r="E499" s="8"/>
      <c r="F499" s="8"/>
      <c r="S499" s="20"/>
      <c r="AF499" s="1"/>
    </row>
    <row r="500" spans="1:32" x14ac:dyDescent="0.3">
      <c r="A500" s="26"/>
      <c r="C500" s="8"/>
      <c r="D500" s="8"/>
      <c r="E500" s="8"/>
      <c r="F500" s="8"/>
      <c r="S500" s="20"/>
      <c r="AF500" s="1"/>
    </row>
    <row r="501" spans="1:32" x14ac:dyDescent="0.3">
      <c r="A501" s="26"/>
      <c r="C501" s="8"/>
      <c r="D501" s="8"/>
      <c r="E501" s="8"/>
      <c r="F501" s="8"/>
      <c r="S501" s="20"/>
      <c r="AF501" s="1"/>
    </row>
    <row r="502" spans="1:32" x14ac:dyDescent="0.3">
      <c r="A502" s="26"/>
      <c r="C502" s="8"/>
      <c r="D502" s="8"/>
      <c r="E502" s="8"/>
      <c r="F502" s="8"/>
      <c r="S502" s="20"/>
      <c r="AF502" s="1"/>
    </row>
    <row r="503" spans="1:32" x14ac:dyDescent="0.3">
      <c r="A503" s="26"/>
      <c r="C503" s="8"/>
      <c r="D503" s="8"/>
      <c r="E503" s="8"/>
      <c r="F503" s="8"/>
      <c r="S503" s="20"/>
      <c r="AF503" s="1"/>
    </row>
    <row r="504" spans="1:32" x14ac:dyDescent="0.3">
      <c r="A504" s="26"/>
      <c r="C504" s="8"/>
      <c r="D504" s="8"/>
      <c r="E504" s="8"/>
      <c r="F504" s="8"/>
      <c r="S504" s="20"/>
      <c r="AF504" s="1"/>
    </row>
    <row r="505" spans="1:32" x14ac:dyDescent="0.3">
      <c r="A505" s="26"/>
      <c r="C505" s="8"/>
      <c r="D505" s="8"/>
      <c r="E505" s="8"/>
      <c r="F505" s="8"/>
      <c r="S505" s="20"/>
      <c r="AF505" s="1"/>
    </row>
    <row r="506" spans="1:32" x14ac:dyDescent="0.3">
      <c r="A506" s="26"/>
      <c r="C506" s="8"/>
      <c r="D506" s="8"/>
      <c r="E506" s="8"/>
      <c r="F506" s="8"/>
      <c r="S506" s="20"/>
      <c r="AF506" s="1"/>
    </row>
    <row r="507" spans="1:32" x14ac:dyDescent="0.3">
      <c r="A507" s="26"/>
      <c r="C507" s="8"/>
      <c r="D507" s="8"/>
      <c r="E507" s="8"/>
      <c r="F507" s="8"/>
      <c r="S507" s="20"/>
      <c r="AF507" s="1"/>
    </row>
    <row r="508" spans="1:32" x14ac:dyDescent="0.3">
      <c r="A508" s="26"/>
      <c r="C508" s="8"/>
      <c r="D508" s="8"/>
      <c r="E508" s="8"/>
      <c r="F508" s="8"/>
      <c r="S508" s="20"/>
      <c r="AF508" s="1"/>
    </row>
    <row r="509" spans="1:32" x14ac:dyDescent="0.3">
      <c r="A509" s="26"/>
      <c r="C509" s="8"/>
      <c r="D509" s="8"/>
      <c r="E509" s="8"/>
      <c r="F509" s="8"/>
      <c r="S509" s="20"/>
      <c r="AF509" s="1"/>
    </row>
    <row r="510" spans="1:32" x14ac:dyDescent="0.3">
      <c r="A510" s="26"/>
      <c r="C510" s="8"/>
      <c r="D510" s="8"/>
      <c r="E510" s="8"/>
      <c r="F510" s="8"/>
      <c r="S510" s="20"/>
      <c r="AF510" s="1"/>
    </row>
    <row r="511" spans="1:32" x14ac:dyDescent="0.3">
      <c r="A511" s="26"/>
      <c r="C511" s="8"/>
      <c r="D511" s="8"/>
      <c r="E511" s="8"/>
      <c r="F511" s="8"/>
      <c r="S511" s="20"/>
      <c r="AF511" s="1"/>
    </row>
    <row r="512" spans="1:32" x14ac:dyDescent="0.3">
      <c r="A512" s="26"/>
      <c r="C512" s="8"/>
      <c r="D512" s="8"/>
      <c r="E512" s="8"/>
      <c r="F512" s="8"/>
      <c r="S512" s="20"/>
      <c r="AF512" s="1"/>
    </row>
    <row r="513" spans="1:32" x14ac:dyDescent="0.3">
      <c r="A513" s="26"/>
      <c r="C513" s="8"/>
      <c r="D513" s="8"/>
      <c r="E513" s="8"/>
      <c r="F513" s="8"/>
      <c r="S513" s="20"/>
      <c r="AF513" s="1"/>
    </row>
    <row r="514" spans="1:32" x14ac:dyDescent="0.3">
      <c r="A514" s="26"/>
      <c r="C514" s="8"/>
      <c r="D514" s="8"/>
      <c r="E514" s="8"/>
      <c r="F514" s="8"/>
      <c r="S514" s="20"/>
      <c r="AF514" s="1"/>
    </row>
    <row r="515" spans="1:32" x14ac:dyDescent="0.3">
      <c r="A515" s="26"/>
      <c r="C515" s="8"/>
      <c r="D515" s="8"/>
      <c r="E515" s="8"/>
      <c r="F515" s="8"/>
      <c r="S515" s="20"/>
      <c r="AF515" s="1"/>
    </row>
    <row r="516" spans="1:32" x14ac:dyDescent="0.3">
      <c r="A516" s="26"/>
      <c r="C516" s="8"/>
      <c r="D516" s="8"/>
      <c r="E516" s="8"/>
      <c r="F516" s="8"/>
      <c r="S516" s="20"/>
      <c r="AF516" s="1"/>
    </row>
    <row r="517" spans="1:32" x14ac:dyDescent="0.3">
      <c r="A517" s="26"/>
      <c r="C517" s="8"/>
      <c r="D517" s="8"/>
      <c r="E517" s="8"/>
      <c r="F517" s="8"/>
      <c r="S517" s="20"/>
      <c r="AF517" s="1"/>
    </row>
    <row r="518" spans="1:32" x14ac:dyDescent="0.3">
      <c r="A518" s="26"/>
      <c r="C518" s="8"/>
      <c r="D518" s="8"/>
      <c r="E518" s="8"/>
      <c r="F518" s="8"/>
      <c r="S518" s="20"/>
      <c r="AF518" s="1"/>
    </row>
    <row r="519" spans="1:32" x14ac:dyDescent="0.3">
      <c r="A519" s="26"/>
      <c r="C519" s="8"/>
      <c r="D519" s="8"/>
      <c r="E519" s="8"/>
      <c r="F519" s="8"/>
      <c r="S519" s="20"/>
      <c r="AF519" s="1"/>
    </row>
    <row r="520" spans="1:32" x14ac:dyDescent="0.3">
      <c r="A520" s="26"/>
      <c r="C520" s="8"/>
      <c r="D520" s="8"/>
      <c r="E520" s="8"/>
      <c r="F520" s="8"/>
      <c r="S520" s="20"/>
      <c r="AF520" s="1"/>
    </row>
    <row r="521" spans="1:32" x14ac:dyDescent="0.3">
      <c r="A521" s="26"/>
      <c r="C521" s="8"/>
      <c r="D521" s="8"/>
      <c r="E521" s="8"/>
      <c r="F521" s="8"/>
      <c r="S521" s="20"/>
      <c r="AF521" s="1"/>
    </row>
    <row r="522" spans="1:32" x14ac:dyDescent="0.3">
      <c r="A522" s="26"/>
      <c r="C522" s="8"/>
      <c r="D522" s="8"/>
      <c r="E522" s="8"/>
      <c r="F522" s="8"/>
      <c r="S522" s="20"/>
      <c r="AF522" s="1"/>
    </row>
    <row r="523" spans="1:32" x14ac:dyDescent="0.3">
      <c r="A523" s="26"/>
      <c r="C523" s="8"/>
      <c r="D523" s="8"/>
      <c r="E523" s="8"/>
      <c r="F523" s="8"/>
      <c r="S523" s="20"/>
      <c r="AF523" s="1"/>
    </row>
    <row r="524" spans="1:32" x14ac:dyDescent="0.3">
      <c r="A524" s="26"/>
      <c r="C524" s="8"/>
      <c r="D524" s="8"/>
      <c r="E524" s="8"/>
      <c r="F524" s="8"/>
      <c r="S524" s="20"/>
      <c r="AF524" s="1"/>
    </row>
    <row r="525" spans="1:32" x14ac:dyDescent="0.3">
      <c r="A525" s="26"/>
      <c r="C525" s="8"/>
      <c r="D525" s="8"/>
      <c r="E525" s="8"/>
      <c r="F525" s="8"/>
      <c r="S525" s="20"/>
      <c r="AF525" s="1"/>
    </row>
    <row r="526" spans="1:32" x14ac:dyDescent="0.3">
      <c r="A526" s="26"/>
      <c r="C526" s="8"/>
      <c r="D526" s="8"/>
      <c r="E526" s="8"/>
      <c r="F526" s="8"/>
      <c r="S526" s="20"/>
      <c r="AF526" s="1"/>
    </row>
    <row r="527" spans="1:32" x14ac:dyDescent="0.3">
      <c r="A527" s="26"/>
      <c r="C527" s="8"/>
      <c r="D527" s="8"/>
      <c r="E527" s="8"/>
      <c r="F527" s="8"/>
      <c r="S527" s="20"/>
      <c r="AF527" s="1"/>
    </row>
    <row r="528" spans="1:32" x14ac:dyDescent="0.3">
      <c r="A528" s="26"/>
      <c r="C528" s="8"/>
      <c r="D528" s="8"/>
      <c r="E528" s="8"/>
      <c r="F528" s="8"/>
      <c r="S528" s="20"/>
      <c r="AF528" s="1"/>
    </row>
    <row r="529" spans="1:32" x14ac:dyDescent="0.3">
      <c r="A529" s="26"/>
      <c r="C529" s="8"/>
      <c r="D529" s="8"/>
      <c r="E529" s="8"/>
      <c r="F529" s="8"/>
      <c r="S529" s="20"/>
      <c r="AF529" s="1"/>
    </row>
    <row r="530" spans="1:32" x14ac:dyDescent="0.3">
      <c r="A530" s="26"/>
      <c r="C530" s="8"/>
      <c r="D530" s="8"/>
      <c r="E530" s="8"/>
      <c r="F530" s="8"/>
      <c r="S530" s="20"/>
      <c r="AF530" s="1"/>
    </row>
    <row r="531" spans="1:32" x14ac:dyDescent="0.3">
      <c r="A531" s="26"/>
      <c r="C531" s="8"/>
      <c r="D531" s="8"/>
      <c r="E531" s="8"/>
      <c r="F531" s="8"/>
      <c r="S531" s="20"/>
      <c r="AF531" s="1"/>
    </row>
    <row r="532" spans="1:32" x14ac:dyDescent="0.3">
      <c r="A532" s="26"/>
      <c r="C532" s="8"/>
      <c r="D532" s="8"/>
      <c r="E532" s="8"/>
      <c r="F532" s="8"/>
      <c r="S532" s="20"/>
      <c r="AF532" s="1"/>
    </row>
    <row r="533" spans="1:32" x14ac:dyDescent="0.3">
      <c r="A533" s="26"/>
      <c r="C533" s="8"/>
      <c r="D533" s="8"/>
      <c r="E533" s="8"/>
      <c r="F533" s="8"/>
      <c r="S533" s="20"/>
      <c r="AF533" s="1"/>
    </row>
    <row r="534" spans="1:32" x14ac:dyDescent="0.3">
      <c r="A534" s="26"/>
      <c r="C534" s="8"/>
      <c r="D534" s="8"/>
      <c r="E534" s="8"/>
      <c r="F534" s="8"/>
      <c r="S534" s="20"/>
      <c r="AF534" s="1"/>
    </row>
    <row r="535" spans="1:32" x14ac:dyDescent="0.3">
      <c r="A535" s="26"/>
      <c r="C535" s="8"/>
      <c r="D535" s="8"/>
      <c r="E535" s="8"/>
      <c r="F535" s="8"/>
      <c r="S535" s="20"/>
      <c r="AF535" s="1"/>
    </row>
    <row r="536" spans="1:32" x14ac:dyDescent="0.3">
      <c r="A536" s="26"/>
      <c r="C536" s="8"/>
      <c r="D536" s="8"/>
      <c r="E536" s="8"/>
      <c r="F536" s="8"/>
      <c r="S536" s="20"/>
      <c r="AF536" s="1"/>
    </row>
    <row r="537" spans="1:32" x14ac:dyDescent="0.3">
      <c r="A537" s="26"/>
      <c r="C537" s="8"/>
      <c r="D537" s="8"/>
      <c r="E537" s="8"/>
      <c r="F537" s="8"/>
      <c r="S537" s="20"/>
      <c r="AF537" s="1"/>
    </row>
    <row r="538" spans="1:32" x14ac:dyDescent="0.3">
      <c r="A538" s="26"/>
      <c r="C538" s="8"/>
      <c r="D538" s="8"/>
      <c r="E538" s="8"/>
      <c r="F538" s="8"/>
      <c r="S538" s="20"/>
      <c r="AF538" s="1"/>
    </row>
    <row r="539" spans="1:32" x14ac:dyDescent="0.3">
      <c r="A539" s="26"/>
      <c r="C539" s="8"/>
      <c r="D539" s="8"/>
      <c r="E539" s="8"/>
      <c r="F539" s="8"/>
      <c r="S539" s="20"/>
      <c r="AF539" s="1"/>
    </row>
    <row r="540" spans="1:32" x14ac:dyDescent="0.3">
      <c r="A540" s="26"/>
      <c r="C540" s="8"/>
      <c r="D540" s="8"/>
      <c r="E540" s="8"/>
      <c r="F540" s="8"/>
      <c r="S540" s="20"/>
      <c r="AF540" s="1"/>
    </row>
    <row r="541" spans="1:32" x14ac:dyDescent="0.3">
      <c r="A541" s="26"/>
      <c r="C541" s="8"/>
      <c r="D541" s="8"/>
      <c r="E541" s="8"/>
      <c r="F541" s="8"/>
      <c r="S541" s="20"/>
      <c r="AF541" s="1"/>
    </row>
    <row r="542" spans="1:32" x14ac:dyDescent="0.3">
      <c r="A542" s="26"/>
      <c r="C542" s="8"/>
      <c r="D542" s="8"/>
      <c r="E542" s="8"/>
      <c r="F542" s="8"/>
      <c r="S542" s="20"/>
      <c r="AF542" s="1"/>
    </row>
    <row r="543" spans="1:32" x14ac:dyDescent="0.3">
      <c r="A543" s="26"/>
      <c r="C543" s="8"/>
      <c r="D543" s="8"/>
      <c r="E543" s="8"/>
      <c r="F543" s="8"/>
      <c r="S543" s="20"/>
      <c r="AF543" s="1"/>
    </row>
    <row r="544" spans="1:32" x14ac:dyDescent="0.3">
      <c r="A544" s="26"/>
      <c r="C544" s="8"/>
      <c r="D544" s="8"/>
      <c r="E544" s="8"/>
      <c r="F544" s="8"/>
      <c r="S544" s="20"/>
      <c r="AF544" s="1"/>
    </row>
    <row r="545" spans="1:32" x14ac:dyDescent="0.3">
      <c r="A545" s="26"/>
      <c r="C545" s="8"/>
      <c r="D545" s="8"/>
      <c r="E545" s="8"/>
      <c r="F545" s="8"/>
      <c r="S545" s="20"/>
      <c r="AF545" s="1"/>
    </row>
    <row r="546" spans="1:32" x14ac:dyDescent="0.3">
      <c r="A546" s="26"/>
      <c r="C546" s="8"/>
      <c r="D546" s="8"/>
      <c r="E546" s="8"/>
      <c r="F546" s="8"/>
      <c r="S546" s="20"/>
      <c r="AF546" s="1"/>
    </row>
    <row r="547" spans="1:32" x14ac:dyDescent="0.3">
      <c r="A547" s="26"/>
      <c r="C547" s="8"/>
      <c r="D547" s="8"/>
      <c r="E547" s="8"/>
      <c r="F547" s="8"/>
      <c r="S547" s="20"/>
      <c r="AF547" s="1"/>
    </row>
    <row r="548" spans="1:32" x14ac:dyDescent="0.3">
      <c r="A548" s="26"/>
      <c r="C548" s="8"/>
      <c r="D548" s="8"/>
      <c r="E548" s="8"/>
      <c r="F548" s="8"/>
      <c r="S548" s="20"/>
      <c r="AF548" s="1"/>
    </row>
    <row r="549" spans="1:32" x14ac:dyDescent="0.3">
      <c r="A549" s="26"/>
      <c r="C549" s="8"/>
      <c r="D549" s="8"/>
      <c r="E549" s="8"/>
      <c r="F549" s="8"/>
      <c r="S549" s="20"/>
      <c r="AF549" s="1"/>
    </row>
    <row r="550" spans="1:32" x14ac:dyDescent="0.3">
      <c r="A550" s="26"/>
      <c r="C550" s="8"/>
      <c r="D550" s="8"/>
      <c r="E550" s="8"/>
      <c r="F550" s="8"/>
      <c r="S550" s="20"/>
      <c r="AF550" s="1"/>
    </row>
    <row r="551" spans="1:32" x14ac:dyDescent="0.3">
      <c r="A551" s="26"/>
      <c r="C551" s="8"/>
      <c r="D551" s="8"/>
      <c r="E551" s="8"/>
      <c r="F551" s="8"/>
      <c r="S551" s="20"/>
      <c r="AF551" s="1"/>
    </row>
    <row r="552" spans="1:32" x14ac:dyDescent="0.3">
      <c r="A552" s="26"/>
      <c r="C552" s="8"/>
      <c r="D552" s="8"/>
      <c r="E552" s="8"/>
      <c r="F552" s="8"/>
      <c r="S552" s="20"/>
      <c r="AF552" s="1"/>
    </row>
    <row r="553" spans="1:32" x14ac:dyDescent="0.3">
      <c r="A553" s="26"/>
      <c r="C553" s="8"/>
      <c r="D553" s="8"/>
      <c r="E553" s="8"/>
      <c r="F553" s="8"/>
      <c r="S553" s="20"/>
      <c r="AF553" s="1"/>
    </row>
    <row r="554" spans="1:32" x14ac:dyDescent="0.3">
      <c r="A554" s="26"/>
      <c r="C554" s="8"/>
      <c r="D554" s="8"/>
      <c r="E554" s="8"/>
      <c r="F554" s="8"/>
      <c r="S554" s="20"/>
      <c r="AF554" s="1"/>
    </row>
    <row r="555" spans="1:32" x14ac:dyDescent="0.3">
      <c r="A555" s="26"/>
      <c r="C555" s="8"/>
      <c r="D555" s="8"/>
      <c r="E555" s="8"/>
      <c r="F555" s="8"/>
      <c r="S555" s="20"/>
      <c r="AF555" s="1"/>
    </row>
    <row r="556" spans="1:32" x14ac:dyDescent="0.3">
      <c r="A556" s="26"/>
      <c r="C556" s="8"/>
      <c r="D556" s="8"/>
      <c r="E556" s="8"/>
      <c r="F556" s="8"/>
      <c r="S556" s="20"/>
      <c r="AF556" s="1"/>
    </row>
    <row r="557" spans="1:32" x14ac:dyDescent="0.3">
      <c r="A557" s="26"/>
      <c r="C557" s="8"/>
      <c r="D557" s="8"/>
      <c r="E557" s="8"/>
      <c r="F557" s="8"/>
      <c r="S557" s="20"/>
      <c r="AF557" s="1"/>
    </row>
    <row r="558" spans="1:32" x14ac:dyDescent="0.3">
      <c r="A558" s="26"/>
      <c r="C558" s="8"/>
      <c r="D558" s="8"/>
      <c r="E558" s="8"/>
      <c r="F558" s="8"/>
      <c r="S558" s="20"/>
      <c r="AF558" s="1"/>
    </row>
    <row r="559" spans="1:32" x14ac:dyDescent="0.3">
      <c r="A559" s="26"/>
      <c r="C559" s="8"/>
      <c r="D559" s="8"/>
      <c r="E559" s="8"/>
      <c r="F559" s="8"/>
      <c r="S559" s="20"/>
      <c r="AF559" s="1"/>
    </row>
    <row r="560" spans="1:32" x14ac:dyDescent="0.3">
      <c r="A560" s="26"/>
      <c r="C560" s="8"/>
      <c r="D560" s="8"/>
      <c r="E560" s="8"/>
      <c r="F560" s="8"/>
      <c r="S560" s="20"/>
      <c r="AF560" s="1"/>
    </row>
    <row r="561" spans="1:32" x14ac:dyDescent="0.3">
      <c r="A561" s="26"/>
      <c r="C561" s="8"/>
      <c r="D561" s="8"/>
      <c r="E561" s="8"/>
      <c r="F561" s="8"/>
      <c r="S561" s="20"/>
      <c r="AF561" s="1"/>
    </row>
    <row r="562" spans="1:32" x14ac:dyDescent="0.3">
      <c r="A562" s="26"/>
      <c r="C562" s="8"/>
      <c r="D562" s="8"/>
      <c r="E562" s="8"/>
      <c r="F562" s="8"/>
      <c r="S562" s="20"/>
      <c r="AF562" s="1"/>
    </row>
    <row r="563" spans="1:32" x14ac:dyDescent="0.3">
      <c r="A563" s="26"/>
      <c r="C563" s="8"/>
      <c r="D563" s="8"/>
      <c r="E563" s="8"/>
      <c r="F563" s="8"/>
      <c r="S563" s="20"/>
      <c r="AF563" s="1"/>
    </row>
    <row r="564" spans="1:32" x14ac:dyDescent="0.3">
      <c r="A564" s="26"/>
      <c r="C564" s="8"/>
      <c r="D564" s="8"/>
      <c r="E564" s="8"/>
      <c r="F564" s="8"/>
      <c r="S564" s="20"/>
      <c r="AF564" s="1"/>
    </row>
    <row r="565" spans="1:32" x14ac:dyDescent="0.3">
      <c r="S565" s="20"/>
      <c r="AF565" s="1"/>
    </row>
    <row r="566" spans="1:32" x14ac:dyDescent="0.3">
      <c r="S566" s="20"/>
      <c r="AF566" s="1"/>
    </row>
    <row r="567" spans="1:32" x14ac:dyDescent="0.3">
      <c r="S567" s="20"/>
      <c r="AF567" s="1"/>
    </row>
    <row r="568" spans="1:32" x14ac:dyDescent="0.3">
      <c r="S568" s="20"/>
      <c r="AF568" s="1"/>
    </row>
    <row r="569" spans="1:32" x14ac:dyDescent="0.3">
      <c r="S569" s="20"/>
      <c r="AF569" s="1"/>
    </row>
    <row r="570" spans="1:32" x14ac:dyDescent="0.3">
      <c r="S570" s="20"/>
      <c r="AF570" s="1"/>
    </row>
    <row r="571" spans="1:32" x14ac:dyDescent="0.3">
      <c r="S571" s="20"/>
      <c r="AF571" s="1"/>
    </row>
    <row r="572" spans="1:32" x14ac:dyDescent="0.3">
      <c r="S572" s="20"/>
      <c r="AF572" s="1"/>
    </row>
    <row r="573" spans="1:32" x14ac:dyDescent="0.3">
      <c r="S573" s="20"/>
      <c r="AF573" s="1"/>
    </row>
    <row r="574" spans="1:32" x14ac:dyDescent="0.3">
      <c r="S574" s="20"/>
      <c r="AF574" s="1"/>
    </row>
    <row r="575" spans="1:32" x14ac:dyDescent="0.3">
      <c r="S575" s="20"/>
      <c r="AF575" s="1"/>
    </row>
    <row r="576" spans="1:32" x14ac:dyDescent="0.3">
      <c r="S576" s="20"/>
      <c r="AF576" s="1"/>
    </row>
    <row r="577" spans="19:32" x14ac:dyDescent="0.3">
      <c r="S577" s="20"/>
      <c r="AF577" s="1"/>
    </row>
    <row r="578" spans="19:32" x14ac:dyDescent="0.3">
      <c r="S578" s="20"/>
      <c r="AF578" s="1"/>
    </row>
    <row r="579" spans="19:32" x14ac:dyDescent="0.3">
      <c r="S579" s="20"/>
      <c r="AF579" s="1"/>
    </row>
    <row r="580" spans="19:32" x14ac:dyDescent="0.3">
      <c r="S580" s="20"/>
      <c r="AF580" s="1"/>
    </row>
    <row r="581" spans="19:32" x14ac:dyDescent="0.3">
      <c r="S581" s="20"/>
      <c r="AF581" s="1"/>
    </row>
    <row r="582" spans="19:32" x14ac:dyDescent="0.3">
      <c r="S582" s="20"/>
      <c r="AF582" s="1"/>
    </row>
    <row r="583" spans="19:32" x14ac:dyDescent="0.3">
      <c r="S583" s="20"/>
      <c r="AF583" s="1"/>
    </row>
    <row r="584" spans="19:32" x14ac:dyDescent="0.3">
      <c r="S584" s="20"/>
      <c r="AF584" s="1"/>
    </row>
    <row r="585" spans="19:32" x14ac:dyDescent="0.3">
      <c r="S585" s="20"/>
      <c r="AF585" s="1"/>
    </row>
    <row r="586" spans="19:32" x14ac:dyDescent="0.3">
      <c r="S586" s="20"/>
      <c r="AF586" s="1"/>
    </row>
    <row r="587" spans="19:32" x14ac:dyDescent="0.3">
      <c r="S587" s="20"/>
      <c r="AF587" s="1"/>
    </row>
    <row r="588" spans="19:32" x14ac:dyDescent="0.3">
      <c r="S588" s="20"/>
      <c r="AF588" s="1"/>
    </row>
    <row r="589" spans="19:32" x14ac:dyDescent="0.3">
      <c r="S589" s="20"/>
      <c r="AF589" s="1"/>
    </row>
    <row r="590" spans="19:32" x14ac:dyDescent="0.3">
      <c r="S590" s="20"/>
      <c r="AF590" s="1"/>
    </row>
    <row r="591" spans="19:32" x14ac:dyDescent="0.3">
      <c r="S591" s="20"/>
      <c r="AF591" s="1"/>
    </row>
    <row r="592" spans="19:32" x14ac:dyDescent="0.3">
      <c r="S592" s="20"/>
      <c r="AF592" s="1"/>
    </row>
    <row r="593" spans="19:32" x14ac:dyDescent="0.3">
      <c r="S593" s="20"/>
      <c r="AF593" s="1"/>
    </row>
    <row r="594" spans="19:32" x14ac:dyDescent="0.3">
      <c r="S594" s="20"/>
      <c r="AF594" s="1"/>
    </row>
    <row r="595" spans="19:32" x14ac:dyDescent="0.3">
      <c r="S595" s="20"/>
      <c r="AF595" s="1"/>
    </row>
    <row r="596" spans="19:32" x14ac:dyDescent="0.3">
      <c r="S596" s="20"/>
      <c r="AF596" s="1"/>
    </row>
    <row r="597" spans="19:32" x14ac:dyDescent="0.3">
      <c r="S597" s="20"/>
      <c r="AF597" s="1"/>
    </row>
    <row r="598" spans="19:32" x14ac:dyDescent="0.3">
      <c r="S598" s="20"/>
      <c r="AF598" s="1"/>
    </row>
    <row r="599" spans="19:32" x14ac:dyDescent="0.3">
      <c r="S599" s="20"/>
      <c r="AF599" s="1"/>
    </row>
    <row r="600" spans="19:32" x14ac:dyDescent="0.3">
      <c r="S600" s="20"/>
      <c r="AF600" s="1"/>
    </row>
    <row r="601" spans="19:32" x14ac:dyDescent="0.3">
      <c r="S601" s="20"/>
      <c r="AF601" s="1"/>
    </row>
    <row r="602" spans="19:32" x14ac:dyDescent="0.3">
      <c r="S602" s="20"/>
      <c r="AF602" s="1"/>
    </row>
    <row r="603" spans="19:32" x14ac:dyDescent="0.3">
      <c r="S603" s="20"/>
      <c r="AF603" s="1"/>
    </row>
    <row r="604" spans="19:32" x14ac:dyDescent="0.3">
      <c r="S604" s="20"/>
      <c r="AF604" s="1"/>
    </row>
    <row r="605" spans="19:32" x14ac:dyDescent="0.3">
      <c r="S605" s="20"/>
      <c r="AF605" s="1"/>
    </row>
    <row r="606" spans="19:32" x14ac:dyDescent="0.3">
      <c r="S606" s="20"/>
      <c r="AF606" s="1"/>
    </row>
    <row r="607" spans="19:32" x14ac:dyDescent="0.3">
      <c r="S607" s="20"/>
      <c r="AF607" s="1"/>
    </row>
    <row r="608" spans="19:32" x14ac:dyDescent="0.3">
      <c r="S608" s="20"/>
      <c r="AF608" s="1"/>
    </row>
    <row r="609" spans="19:32" x14ac:dyDescent="0.3">
      <c r="S609" s="20"/>
      <c r="AF609" s="1"/>
    </row>
    <row r="610" spans="19:32" x14ac:dyDescent="0.3">
      <c r="S610" s="20"/>
      <c r="AF610" s="1"/>
    </row>
    <row r="611" spans="19:32" x14ac:dyDescent="0.3">
      <c r="S611" s="20"/>
      <c r="AF611" s="1"/>
    </row>
    <row r="612" spans="19:32" x14ac:dyDescent="0.3">
      <c r="S612" s="20"/>
      <c r="AF612" s="1"/>
    </row>
    <row r="613" spans="19:32" x14ac:dyDescent="0.3">
      <c r="S613" s="20"/>
      <c r="AF613" s="1"/>
    </row>
    <row r="614" spans="19:32" x14ac:dyDescent="0.3">
      <c r="S614" s="20"/>
      <c r="AF614" s="1"/>
    </row>
    <row r="615" spans="19:32" x14ac:dyDescent="0.3">
      <c r="S615" s="20"/>
      <c r="AF615" s="1"/>
    </row>
    <row r="616" spans="19:32" x14ac:dyDescent="0.3">
      <c r="S616" s="20"/>
      <c r="AF616" s="1"/>
    </row>
    <row r="617" spans="19:32" x14ac:dyDescent="0.3">
      <c r="S617" s="20"/>
      <c r="AF617" s="1"/>
    </row>
    <row r="618" spans="19:32" x14ac:dyDescent="0.3">
      <c r="S618" s="20"/>
      <c r="AF618" s="1"/>
    </row>
    <row r="619" spans="19:32" x14ac:dyDescent="0.3">
      <c r="S619" s="20"/>
      <c r="AF619" s="1"/>
    </row>
    <row r="620" spans="19:32" x14ac:dyDescent="0.3">
      <c r="S620" s="20"/>
      <c r="AF620" s="1"/>
    </row>
    <row r="621" spans="19:32" x14ac:dyDescent="0.3">
      <c r="S621" s="20"/>
      <c r="AF621" s="1"/>
    </row>
    <row r="622" spans="19:32" x14ac:dyDescent="0.3">
      <c r="S622" s="20"/>
      <c r="AF622" s="1"/>
    </row>
    <row r="623" spans="19:32" x14ac:dyDescent="0.3">
      <c r="S623" s="20"/>
      <c r="AF623" s="1"/>
    </row>
    <row r="624" spans="19:32" x14ac:dyDescent="0.3">
      <c r="S624" s="20"/>
      <c r="AF624" s="1"/>
    </row>
    <row r="625" spans="19:32" x14ac:dyDescent="0.3">
      <c r="S625" s="20"/>
      <c r="AF625" s="1"/>
    </row>
    <row r="626" spans="19:32" x14ac:dyDescent="0.3">
      <c r="S626" s="20"/>
      <c r="AF626" s="1"/>
    </row>
    <row r="627" spans="19:32" x14ac:dyDescent="0.3">
      <c r="S627" s="20"/>
      <c r="AF627" s="1"/>
    </row>
    <row r="628" spans="19:32" x14ac:dyDescent="0.3">
      <c r="S628" s="20"/>
      <c r="AF628" s="1"/>
    </row>
    <row r="629" spans="19:32" x14ac:dyDescent="0.3">
      <c r="S629" s="20"/>
      <c r="AF629" s="1"/>
    </row>
    <row r="630" spans="19:32" x14ac:dyDescent="0.3">
      <c r="S630" s="20"/>
      <c r="AF630" s="1"/>
    </row>
    <row r="631" spans="19:32" x14ac:dyDescent="0.3">
      <c r="S631" s="20"/>
      <c r="AF631" s="1"/>
    </row>
    <row r="632" spans="19:32" x14ac:dyDescent="0.3">
      <c r="S632" s="20"/>
      <c r="AF632" s="1"/>
    </row>
    <row r="633" spans="19:32" x14ac:dyDescent="0.3">
      <c r="S633" s="20"/>
      <c r="AF633" s="1"/>
    </row>
    <row r="634" spans="19:32" x14ac:dyDescent="0.3">
      <c r="S634" s="20"/>
      <c r="AF634" s="1"/>
    </row>
    <row r="635" spans="19:32" x14ac:dyDescent="0.3">
      <c r="S635" s="20"/>
      <c r="AF635" s="1"/>
    </row>
    <row r="636" spans="19:32" x14ac:dyDescent="0.3">
      <c r="S636" s="20"/>
      <c r="AF636" s="1"/>
    </row>
    <row r="637" spans="19:32" x14ac:dyDescent="0.3">
      <c r="S637" s="20"/>
      <c r="AF637" s="1"/>
    </row>
    <row r="638" spans="19:32" x14ac:dyDescent="0.3">
      <c r="S638" s="20"/>
      <c r="AF638" s="1"/>
    </row>
    <row r="639" spans="19:32" x14ac:dyDescent="0.3">
      <c r="S639" s="20"/>
      <c r="AF639" s="1"/>
    </row>
    <row r="640" spans="19:32" x14ac:dyDescent="0.3">
      <c r="S640" s="20"/>
      <c r="AF640" s="1"/>
    </row>
    <row r="641" spans="19:32" x14ac:dyDescent="0.3">
      <c r="S641" s="20"/>
      <c r="AF641" s="1"/>
    </row>
    <row r="642" spans="19:32" x14ac:dyDescent="0.3">
      <c r="S642" s="20"/>
      <c r="AF642" s="1"/>
    </row>
    <row r="643" spans="19:32" x14ac:dyDescent="0.3">
      <c r="S643" s="20"/>
      <c r="AF643" s="1"/>
    </row>
    <row r="644" spans="19:32" x14ac:dyDescent="0.3">
      <c r="S644" s="20"/>
      <c r="AF644" s="1"/>
    </row>
    <row r="645" spans="19:32" x14ac:dyDescent="0.3">
      <c r="S645" s="20"/>
      <c r="AF645" s="1"/>
    </row>
    <row r="646" spans="19:32" x14ac:dyDescent="0.3">
      <c r="S646" s="20"/>
      <c r="AF646" s="1"/>
    </row>
    <row r="647" spans="19:32" x14ac:dyDescent="0.3">
      <c r="S647" s="20"/>
      <c r="AF647" s="1"/>
    </row>
    <row r="648" spans="19:32" x14ac:dyDescent="0.3">
      <c r="S648" s="20"/>
      <c r="AF648" s="1"/>
    </row>
    <row r="649" spans="19:32" x14ac:dyDescent="0.3">
      <c r="S649" s="20"/>
      <c r="AF649" s="1"/>
    </row>
    <row r="650" spans="19:32" x14ac:dyDescent="0.3">
      <c r="S650" s="20"/>
      <c r="AF650" s="1"/>
    </row>
    <row r="651" spans="19:32" x14ac:dyDescent="0.3">
      <c r="S651" s="20"/>
      <c r="AF651" s="1"/>
    </row>
    <row r="652" spans="19:32" x14ac:dyDescent="0.3">
      <c r="S652" s="20"/>
      <c r="AF652" s="1"/>
    </row>
    <row r="653" spans="19:32" x14ac:dyDescent="0.3">
      <c r="S653" s="20"/>
      <c r="AF653" s="1"/>
    </row>
    <row r="654" spans="19:32" x14ac:dyDescent="0.3">
      <c r="S654" s="20"/>
      <c r="AF654" s="1"/>
    </row>
    <row r="655" spans="19:32" x14ac:dyDescent="0.3">
      <c r="S655" s="20"/>
      <c r="AF655" s="1"/>
    </row>
    <row r="656" spans="19:32" x14ac:dyDescent="0.3">
      <c r="S656" s="20"/>
      <c r="AF656" s="1"/>
    </row>
    <row r="657" spans="19:32" x14ac:dyDescent="0.3">
      <c r="S657" s="20"/>
      <c r="AF657" s="1"/>
    </row>
    <row r="658" spans="19:32" x14ac:dyDescent="0.3">
      <c r="S658" s="20"/>
      <c r="AF658" s="1"/>
    </row>
    <row r="659" spans="19:32" x14ac:dyDescent="0.3">
      <c r="S659" s="20"/>
      <c r="AF659" s="1"/>
    </row>
    <row r="660" spans="19:32" x14ac:dyDescent="0.3">
      <c r="S660" s="20"/>
      <c r="AF660" s="1"/>
    </row>
    <row r="661" spans="19:32" x14ac:dyDescent="0.3">
      <c r="S661" s="20"/>
      <c r="AF661" s="1"/>
    </row>
    <row r="662" spans="19:32" x14ac:dyDescent="0.3">
      <c r="S662" s="20"/>
      <c r="AF662" s="1"/>
    </row>
    <row r="663" spans="19:32" x14ac:dyDescent="0.3">
      <c r="S663" s="20"/>
      <c r="AF663" s="1"/>
    </row>
    <row r="664" spans="19:32" x14ac:dyDescent="0.3">
      <c r="S664" s="20"/>
      <c r="AF664" s="1"/>
    </row>
    <row r="665" spans="19:32" x14ac:dyDescent="0.3">
      <c r="S665" s="20"/>
      <c r="AF665" s="1"/>
    </row>
    <row r="666" spans="19:32" x14ac:dyDescent="0.3">
      <c r="S666" s="20"/>
      <c r="AF666" s="1"/>
    </row>
    <row r="667" spans="19:32" x14ac:dyDescent="0.3">
      <c r="S667" s="20"/>
      <c r="AF667" s="1"/>
    </row>
    <row r="668" spans="19:32" x14ac:dyDescent="0.3">
      <c r="S668" s="20"/>
      <c r="AF668" s="1"/>
    </row>
    <row r="669" spans="19:32" x14ac:dyDescent="0.3">
      <c r="S669" s="20"/>
      <c r="AF669" s="1"/>
    </row>
    <row r="670" spans="19:32" x14ac:dyDescent="0.3">
      <c r="S670" s="20"/>
      <c r="AF670" s="1"/>
    </row>
    <row r="671" spans="19:32" x14ac:dyDescent="0.3">
      <c r="S671" s="20"/>
      <c r="AF671" s="1"/>
    </row>
    <row r="672" spans="19:32" x14ac:dyDescent="0.3">
      <c r="S672" s="20"/>
      <c r="AF672" s="1"/>
    </row>
    <row r="673" spans="19:32" x14ac:dyDescent="0.3">
      <c r="S673" s="20"/>
      <c r="AF673" s="1"/>
    </row>
    <row r="674" spans="19:32" x14ac:dyDescent="0.3">
      <c r="S674" s="20"/>
      <c r="AF674" s="1"/>
    </row>
    <row r="675" spans="19:32" x14ac:dyDescent="0.3">
      <c r="S675" s="20"/>
      <c r="AF675" s="1"/>
    </row>
    <row r="676" spans="19:32" x14ac:dyDescent="0.3">
      <c r="S676" s="20"/>
      <c r="AF676" s="1"/>
    </row>
    <row r="677" spans="19:32" x14ac:dyDescent="0.3">
      <c r="S677" s="20"/>
      <c r="AF677" s="1"/>
    </row>
    <row r="678" spans="19:32" x14ac:dyDescent="0.3">
      <c r="S678" s="20"/>
      <c r="AF678" s="1"/>
    </row>
    <row r="679" spans="19:32" x14ac:dyDescent="0.3">
      <c r="S679" s="20"/>
      <c r="AF679" s="1"/>
    </row>
    <row r="680" spans="19:32" x14ac:dyDescent="0.3">
      <c r="S680" s="20"/>
      <c r="AF680" s="1"/>
    </row>
    <row r="681" spans="19:32" x14ac:dyDescent="0.3">
      <c r="S681" s="20"/>
      <c r="AF681" s="1"/>
    </row>
    <row r="682" spans="19:32" x14ac:dyDescent="0.3">
      <c r="S682" s="20"/>
      <c r="AF682" s="1"/>
    </row>
    <row r="683" spans="19:32" x14ac:dyDescent="0.3">
      <c r="S683" s="20"/>
      <c r="AF683" s="1"/>
    </row>
    <row r="684" spans="19:32" x14ac:dyDescent="0.3">
      <c r="S684" s="20"/>
      <c r="AF684" s="1"/>
    </row>
    <row r="685" spans="19:32" x14ac:dyDescent="0.3">
      <c r="S685" s="20"/>
      <c r="AF685" s="1"/>
    </row>
    <row r="686" spans="19:32" x14ac:dyDescent="0.3">
      <c r="S686" s="20"/>
      <c r="AF686" s="1"/>
    </row>
    <row r="687" spans="19:32" x14ac:dyDescent="0.3">
      <c r="S687" s="20"/>
      <c r="AF687" s="1"/>
    </row>
    <row r="688" spans="19:32" x14ac:dyDescent="0.3">
      <c r="S688" s="20"/>
      <c r="AF688" s="1"/>
    </row>
    <row r="689" spans="19:32" x14ac:dyDescent="0.3">
      <c r="S689" s="20"/>
      <c r="AF689" s="1"/>
    </row>
    <row r="690" spans="19:32" x14ac:dyDescent="0.3">
      <c r="S690" s="20"/>
      <c r="AF690" s="1"/>
    </row>
    <row r="691" spans="19:32" x14ac:dyDescent="0.3">
      <c r="S691" s="20"/>
      <c r="AF691" s="1"/>
    </row>
    <row r="692" spans="19:32" x14ac:dyDescent="0.3">
      <c r="S692" s="20"/>
      <c r="AF692" s="1"/>
    </row>
    <row r="693" spans="19:32" x14ac:dyDescent="0.3">
      <c r="S693" s="20"/>
      <c r="AF693" s="1"/>
    </row>
    <row r="694" spans="19:32" x14ac:dyDescent="0.3">
      <c r="S694" s="20"/>
      <c r="AF694" s="1"/>
    </row>
    <row r="695" spans="19:32" x14ac:dyDescent="0.3">
      <c r="S695" s="20"/>
      <c r="AF695" s="1"/>
    </row>
    <row r="696" spans="19:32" x14ac:dyDescent="0.3">
      <c r="S696" s="20"/>
      <c r="AF696" s="1"/>
    </row>
    <row r="697" spans="19:32" x14ac:dyDescent="0.3">
      <c r="S697" s="20"/>
      <c r="AF697" s="1"/>
    </row>
    <row r="698" spans="19:32" x14ac:dyDescent="0.3">
      <c r="S698" s="20"/>
      <c r="AF698" s="1"/>
    </row>
    <row r="699" spans="19:32" x14ac:dyDescent="0.3">
      <c r="S699" s="20"/>
      <c r="AF699" s="1"/>
    </row>
    <row r="700" spans="19:32" x14ac:dyDescent="0.3">
      <c r="S700" s="20"/>
      <c r="AF700" s="1"/>
    </row>
    <row r="701" spans="19:32" x14ac:dyDescent="0.3">
      <c r="S701" s="20"/>
      <c r="AF701" s="1"/>
    </row>
    <row r="702" spans="19:32" x14ac:dyDescent="0.3">
      <c r="S702" s="20"/>
      <c r="AF702" s="1"/>
    </row>
    <row r="703" spans="19:32" x14ac:dyDescent="0.3">
      <c r="S703" s="20"/>
      <c r="AF703" s="1"/>
    </row>
    <row r="704" spans="19:32" x14ac:dyDescent="0.3">
      <c r="S704" s="20"/>
      <c r="AF704" s="1"/>
    </row>
    <row r="705" spans="19:32" x14ac:dyDescent="0.3">
      <c r="S705" s="20"/>
      <c r="AF705" s="1"/>
    </row>
    <row r="706" spans="19:32" x14ac:dyDescent="0.3">
      <c r="S706" s="20"/>
      <c r="AF706" s="1"/>
    </row>
    <row r="707" spans="19:32" x14ac:dyDescent="0.3">
      <c r="S707" s="20"/>
      <c r="AF707" s="1"/>
    </row>
    <row r="708" spans="19:32" x14ac:dyDescent="0.3">
      <c r="S708" s="20"/>
      <c r="AF708" s="1"/>
    </row>
    <row r="709" spans="19:32" x14ac:dyDescent="0.3">
      <c r="S709" s="20"/>
      <c r="AF709" s="1"/>
    </row>
    <row r="710" spans="19:32" x14ac:dyDescent="0.3">
      <c r="S710" s="20"/>
      <c r="AF710" s="1"/>
    </row>
    <row r="711" spans="19:32" x14ac:dyDescent="0.3">
      <c r="S711" s="20"/>
      <c r="AF711" s="1"/>
    </row>
    <row r="712" spans="19:32" x14ac:dyDescent="0.3">
      <c r="S712" s="20"/>
      <c r="AF712" s="1"/>
    </row>
    <row r="713" spans="19:32" x14ac:dyDescent="0.3">
      <c r="S713" s="20"/>
      <c r="AF713" s="1"/>
    </row>
    <row r="714" spans="19:32" x14ac:dyDescent="0.3">
      <c r="S714" s="20"/>
      <c r="AF714" s="1"/>
    </row>
    <row r="715" spans="19:32" x14ac:dyDescent="0.3">
      <c r="S715" s="20"/>
      <c r="AF715" s="1"/>
    </row>
    <row r="716" spans="19:32" x14ac:dyDescent="0.3">
      <c r="S716" s="20"/>
      <c r="AF716" s="1"/>
    </row>
    <row r="717" spans="19:32" x14ac:dyDescent="0.3">
      <c r="S717" s="20"/>
      <c r="AF717" s="1"/>
    </row>
    <row r="718" spans="19:32" x14ac:dyDescent="0.3">
      <c r="S718" s="20"/>
      <c r="AF718" s="1"/>
    </row>
    <row r="719" spans="19:32" x14ac:dyDescent="0.3">
      <c r="S719" s="20"/>
      <c r="AF719" s="1"/>
    </row>
    <row r="720" spans="19:32" x14ac:dyDescent="0.3">
      <c r="S720" s="20"/>
      <c r="AF720" s="1"/>
    </row>
    <row r="721" spans="19:32" x14ac:dyDescent="0.3">
      <c r="S721" s="20"/>
      <c r="AF721" s="1"/>
    </row>
    <row r="722" spans="19:32" x14ac:dyDescent="0.3">
      <c r="S722" s="20"/>
      <c r="AF722" s="1"/>
    </row>
    <row r="723" spans="19:32" x14ac:dyDescent="0.3">
      <c r="S723" s="20"/>
      <c r="AF723" s="1"/>
    </row>
    <row r="724" spans="19:32" x14ac:dyDescent="0.3">
      <c r="S724" s="20"/>
      <c r="AF724" s="1"/>
    </row>
    <row r="725" spans="19:32" x14ac:dyDescent="0.3">
      <c r="S725" s="20"/>
      <c r="AF725" s="1"/>
    </row>
    <row r="726" spans="19:32" x14ac:dyDescent="0.3">
      <c r="S726" s="20"/>
      <c r="AF726" s="1"/>
    </row>
    <row r="727" spans="19:32" x14ac:dyDescent="0.3">
      <c r="S727" s="20"/>
      <c r="AF727" s="1"/>
    </row>
    <row r="728" spans="19:32" x14ac:dyDescent="0.3">
      <c r="S728" s="20"/>
      <c r="AF728" s="1"/>
    </row>
    <row r="729" spans="19:32" x14ac:dyDescent="0.3">
      <c r="S729" s="20"/>
      <c r="AF729" s="1"/>
    </row>
    <row r="730" spans="19:32" x14ac:dyDescent="0.3">
      <c r="S730" s="20"/>
      <c r="AF730" s="1"/>
    </row>
    <row r="731" spans="19:32" x14ac:dyDescent="0.3">
      <c r="S731" s="20"/>
      <c r="AF731" s="1"/>
    </row>
    <row r="732" spans="19:32" x14ac:dyDescent="0.3">
      <c r="S732" s="20"/>
      <c r="AF732" s="1"/>
    </row>
    <row r="733" spans="19:32" x14ac:dyDescent="0.3">
      <c r="S733" s="20"/>
      <c r="AF733" s="1"/>
    </row>
    <row r="734" spans="19:32" x14ac:dyDescent="0.3">
      <c r="S734" s="20"/>
      <c r="AF734" s="1"/>
    </row>
    <row r="735" spans="19:32" x14ac:dyDescent="0.3">
      <c r="S735" s="20"/>
      <c r="AF735" s="1"/>
    </row>
    <row r="736" spans="19:32" x14ac:dyDescent="0.3">
      <c r="S736" s="20"/>
      <c r="AF736" s="1"/>
    </row>
    <row r="737" spans="19:32" x14ac:dyDescent="0.3">
      <c r="S737" s="20"/>
      <c r="AF737" s="1"/>
    </row>
    <row r="738" spans="19:32" x14ac:dyDescent="0.3">
      <c r="S738" s="20"/>
      <c r="AF738" s="1"/>
    </row>
    <row r="739" spans="19:32" x14ac:dyDescent="0.3">
      <c r="S739" s="20"/>
      <c r="AF739" s="1"/>
    </row>
    <row r="740" spans="19:32" x14ac:dyDescent="0.3">
      <c r="S740" s="20"/>
      <c r="AF740" s="1"/>
    </row>
    <row r="741" spans="19:32" x14ac:dyDescent="0.3">
      <c r="S741" s="20"/>
      <c r="AF741" s="1"/>
    </row>
    <row r="742" spans="19:32" x14ac:dyDescent="0.3">
      <c r="S742" s="20"/>
      <c r="AF742" s="1"/>
    </row>
    <row r="743" spans="19:32" x14ac:dyDescent="0.3">
      <c r="S743" s="20"/>
      <c r="AF743" s="1"/>
    </row>
    <row r="744" spans="19:32" x14ac:dyDescent="0.3">
      <c r="S744" s="20"/>
      <c r="AF744" s="1"/>
    </row>
    <row r="745" spans="19:32" x14ac:dyDescent="0.3">
      <c r="S745" s="20"/>
      <c r="AF745" s="1"/>
    </row>
    <row r="746" spans="19:32" x14ac:dyDescent="0.3">
      <c r="S746" s="20"/>
      <c r="AF746" s="1"/>
    </row>
    <row r="747" spans="19:32" x14ac:dyDescent="0.3">
      <c r="S747" s="20"/>
      <c r="AF747" s="1"/>
    </row>
    <row r="748" spans="19:32" x14ac:dyDescent="0.3">
      <c r="S748" s="20"/>
      <c r="AF748" s="1"/>
    </row>
    <row r="749" spans="19:32" x14ac:dyDescent="0.3">
      <c r="S749" s="20"/>
      <c r="AF749" s="1"/>
    </row>
    <row r="750" spans="19:32" x14ac:dyDescent="0.3">
      <c r="S750" s="20"/>
      <c r="AF750" s="1"/>
    </row>
    <row r="751" spans="19:32" x14ac:dyDescent="0.3">
      <c r="S751" s="20"/>
      <c r="AF751" s="1"/>
    </row>
    <row r="752" spans="19:32" x14ac:dyDescent="0.3">
      <c r="S752" s="20"/>
      <c r="AF752" s="1"/>
    </row>
    <row r="753" spans="19:32" x14ac:dyDescent="0.3">
      <c r="S753" s="20"/>
      <c r="AF753" s="1"/>
    </row>
    <row r="754" spans="19:32" x14ac:dyDescent="0.3">
      <c r="S754" s="20"/>
      <c r="AF754" s="1"/>
    </row>
    <row r="755" spans="19:32" x14ac:dyDescent="0.3">
      <c r="S755" s="20"/>
      <c r="AF755" s="1"/>
    </row>
    <row r="756" spans="19:32" x14ac:dyDescent="0.3">
      <c r="S756" s="20"/>
      <c r="AF756" s="1"/>
    </row>
    <row r="757" spans="19:32" x14ac:dyDescent="0.3">
      <c r="S757" s="20"/>
      <c r="AF757" s="1"/>
    </row>
    <row r="758" spans="19:32" x14ac:dyDescent="0.3">
      <c r="S758" s="20"/>
      <c r="AF758" s="1"/>
    </row>
    <row r="759" spans="19:32" x14ac:dyDescent="0.3">
      <c r="S759" s="20"/>
      <c r="AF759" s="1"/>
    </row>
    <row r="760" spans="19:32" x14ac:dyDescent="0.3">
      <c r="S760" s="20"/>
      <c r="AF760" s="1"/>
    </row>
    <row r="761" spans="19:32" x14ac:dyDescent="0.3">
      <c r="S761" s="20"/>
      <c r="AF761" s="1"/>
    </row>
    <row r="762" spans="19:32" x14ac:dyDescent="0.3">
      <c r="S762" s="20"/>
      <c r="AF762" s="1"/>
    </row>
    <row r="763" spans="19:32" x14ac:dyDescent="0.3">
      <c r="S763" s="20"/>
      <c r="AF763" s="1"/>
    </row>
    <row r="764" spans="19:32" x14ac:dyDescent="0.3">
      <c r="S764" s="20"/>
      <c r="AF764" s="1"/>
    </row>
    <row r="765" spans="19:32" x14ac:dyDescent="0.3">
      <c r="S765" s="20"/>
      <c r="AF765" s="1"/>
    </row>
    <row r="766" spans="19:32" x14ac:dyDescent="0.3">
      <c r="S766" s="20"/>
      <c r="AF766" s="1"/>
    </row>
    <row r="767" spans="19:32" x14ac:dyDescent="0.3">
      <c r="S767" s="20"/>
      <c r="AF767" s="1"/>
    </row>
    <row r="768" spans="19:32" x14ac:dyDescent="0.3">
      <c r="S768" s="20"/>
      <c r="AF768" s="1"/>
    </row>
    <row r="769" spans="19:32" x14ac:dyDescent="0.3">
      <c r="S769" s="20"/>
      <c r="AF769" s="1"/>
    </row>
    <row r="770" spans="19:32" x14ac:dyDescent="0.3">
      <c r="S770" s="20"/>
      <c r="AF770" s="1"/>
    </row>
    <row r="771" spans="19:32" x14ac:dyDescent="0.3">
      <c r="S771" s="20"/>
      <c r="AF771" s="1"/>
    </row>
    <row r="772" spans="19:32" x14ac:dyDescent="0.3">
      <c r="S772" s="20"/>
      <c r="AF772" s="1"/>
    </row>
    <row r="773" spans="19:32" x14ac:dyDescent="0.3">
      <c r="S773" s="20"/>
      <c r="AF773" s="1"/>
    </row>
    <row r="774" spans="19:32" x14ac:dyDescent="0.3">
      <c r="S774" s="20"/>
      <c r="AF774" s="1"/>
    </row>
    <row r="775" spans="19:32" x14ac:dyDescent="0.3">
      <c r="S775" s="20"/>
      <c r="AF775" s="1"/>
    </row>
    <row r="776" spans="19:32" x14ac:dyDescent="0.3">
      <c r="S776" s="20"/>
      <c r="AF776" s="1"/>
    </row>
    <row r="777" spans="19:32" x14ac:dyDescent="0.3">
      <c r="S777" s="20"/>
      <c r="AF777" s="1"/>
    </row>
    <row r="778" spans="19:32" x14ac:dyDescent="0.3">
      <c r="S778" s="20"/>
      <c r="AF778" s="1"/>
    </row>
    <row r="779" spans="19:32" x14ac:dyDescent="0.3">
      <c r="S779" s="20"/>
      <c r="AF779" s="1"/>
    </row>
    <row r="780" spans="19:32" x14ac:dyDescent="0.3">
      <c r="S780" s="20"/>
      <c r="AF780" s="1"/>
    </row>
    <row r="781" spans="19:32" x14ac:dyDescent="0.3">
      <c r="S781" s="20"/>
      <c r="AF781" s="1"/>
    </row>
    <row r="782" spans="19:32" x14ac:dyDescent="0.3">
      <c r="S782" s="20"/>
      <c r="AF782" s="1"/>
    </row>
    <row r="783" spans="19:32" x14ac:dyDescent="0.3">
      <c r="S783" s="20"/>
      <c r="AF783" s="1"/>
    </row>
    <row r="784" spans="19:32" x14ac:dyDescent="0.3">
      <c r="S784" s="20"/>
      <c r="AF784" s="1"/>
    </row>
    <row r="785" spans="19:32" x14ac:dyDescent="0.3">
      <c r="S785" s="20"/>
      <c r="AF785" s="1"/>
    </row>
    <row r="786" spans="19:32" x14ac:dyDescent="0.3">
      <c r="S786" s="20"/>
      <c r="AF786" s="1"/>
    </row>
    <row r="787" spans="19:32" x14ac:dyDescent="0.3">
      <c r="S787" s="20"/>
      <c r="AF787" s="1"/>
    </row>
    <row r="788" spans="19:32" x14ac:dyDescent="0.3">
      <c r="S788" s="20"/>
      <c r="AF788" s="1"/>
    </row>
    <row r="789" spans="19:32" x14ac:dyDescent="0.3">
      <c r="S789" s="20"/>
      <c r="AF789" s="1"/>
    </row>
    <row r="790" spans="19:32" x14ac:dyDescent="0.3">
      <c r="S790" s="20"/>
      <c r="AF790" s="1"/>
    </row>
    <row r="791" spans="19:32" x14ac:dyDescent="0.3">
      <c r="S791" s="20"/>
      <c r="AF791" s="1"/>
    </row>
    <row r="792" spans="19:32" x14ac:dyDescent="0.3">
      <c r="S792" s="20"/>
      <c r="AF792" s="1"/>
    </row>
    <row r="793" spans="19:32" x14ac:dyDescent="0.3">
      <c r="S793" s="20"/>
      <c r="AF793" s="1"/>
    </row>
    <row r="794" spans="19:32" x14ac:dyDescent="0.3">
      <c r="S794" s="20"/>
      <c r="AF794" s="1"/>
    </row>
    <row r="795" spans="19:32" x14ac:dyDescent="0.3">
      <c r="S795" s="20"/>
      <c r="AF795" s="1"/>
    </row>
    <row r="796" spans="19:32" x14ac:dyDescent="0.3">
      <c r="S796" s="20"/>
      <c r="AF796" s="1"/>
    </row>
    <row r="797" spans="19:32" x14ac:dyDescent="0.3">
      <c r="S797" s="20"/>
      <c r="AF797" s="1"/>
    </row>
    <row r="798" spans="19:32" x14ac:dyDescent="0.3">
      <c r="S798" s="20"/>
      <c r="AF798" s="1"/>
    </row>
    <row r="799" spans="19:32" x14ac:dyDescent="0.3">
      <c r="S799" s="20"/>
      <c r="AF799" s="1"/>
    </row>
    <row r="800" spans="19:32" x14ac:dyDescent="0.3">
      <c r="S800" s="20"/>
      <c r="AF800" s="1"/>
    </row>
    <row r="801" spans="19:32" x14ac:dyDescent="0.3">
      <c r="S801" s="20"/>
      <c r="AF801" s="1"/>
    </row>
    <row r="802" spans="19:32" x14ac:dyDescent="0.3">
      <c r="S802" s="20"/>
      <c r="AF802" s="1"/>
    </row>
    <row r="803" spans="19:32" x14ac:dyDescent="0.3">
      <c r="S803" s="20"/>
      <c r="AF803" s="1"/>
    </row>
    <row r="804" spans="19:32" x14ac:dyDescent="0.3">
      <c r="S804" s="20"/>
      <c r="AF804" s="1"/>
    </row>
    <row r="805" spans="19:32" x14ac:dyDescent="0.3">
      <c r="S805" s="20"/>
      <c r="AF805" s="1"/>
    </row>
    <row r="806" spans="19:32" x14ac:dyDescent="0.3">
      <c r="S806" s="20"/>
      <c r="AF806" s="1"/>
    </row>
    <row r="807" spans="19:32" x14ac:dyDescent="0.3">
      <c r="S807" s="20"/>
      <c r="AF807" s="1"/>
    </row>
    <row r="808" spans="19:32" x14ac:dyDescent="0.3">
      <c r="S808" s="20"/>
      <c r="AF808" s="1"/>
    </row>
    <row r="809" spans="19:32" x14ac:dyDescent="0.3">
      <c r="S809" s="20"/>
      <c r="AF809" s="1"/>
    </row>
    <row r="810" spans="19:32" x14ac:dyDescent="0.3">
      <c r="S810" s="20"/>
      <c r="AF810" s="1"/>
    </row>
    <row r="811" spans="19:32" x14ac:dyDescent="0.3">
      <c r="S811" s="20"/>
      <c r="AF811" s="1"/>
    </row>
    <row r="812" spans="19:32" x14ac:dyDescent="0.3">
      <c r="S812" s="20"/>
      <c r="AF812" s="1"/>
    </row>
    <row r="813" spans="19:32" x14ac:dyDescent="0.3">
      <c r="S813" s="20"/>
      <c r="AF813" s="1"/>
    </row>
    <row r="814" spans="19:32" x14ac:dyDescent="0.3">
      <c r="S814" s="20"/>
      <c r="AF814" s="1"/>
    </row>
    <row r="815" spans="19:32" x14ac:dyDescent="0.3">
      <c r="S815" s="20"/>
      <c r="AF815" s="1"/>
    </row>
    <row r="816" spans="19:32" x14ac:dyDescent="0.3">
      <c r="S816" s="20"/>
      <c r="AF816" s="1"/>
    </row>
    <row r="817" spans="19:32" x14ac:dyDescent="0.3">
      <c r="S817" s="20"/>
      <c r="AF817" s="1"/>
    </row>
    <row r="818" spans="19:32" x14ac:dyDescent="0.3">
      <c r="S818" s="20"/>
      <c r="AF818" s="1"/>
    </row>
    <row r="819" spans="19:32" x14ac:dyDescent="0.3">
      <c r="S819" s="20"/>
      <c r="AF819" s="1"/>
    </row>
    <row r="820" spans="19:32" x14ac:dyDescent="0.3">
      <c r="S820" s="20"/>
      <c r="AF820" s="1"/>
    </row>
    <row r="821" spans="19:32" x14ac:dyDescent="0.3">
      <c r="S821" s="20"/>
      <c r="AF821" s="1"/>
    </row>
    <row r="822" spans="19:32" x14ac:dyDescent="0.3">
      <c r="S822" s="20"/>
      <c r="AF822" s="1"/>
    </row>
    <row r="823" spans="19:32" x14ac:dyDescent="0.3">
      <c r="S823" s="20"/>
      <c r="AF823" s="1"/>
    </row>
    <row r="824" spans="19:32" x14ac:dyDescent="0.3">
      <c r="S824" s="20"/>
      <c r="AF824" s="1"/>
    </row>
    <row r="825" spans="19:32" x14ac:dyDescent="0.3">
      <c r="S825" s="20"/>
      <c r="AF825" s="1"/>
    </row>
    <row r="826" spans="19:32" x14ac:dyDescent="0.3">
      <c r="S826" s="20"/>
      <c r="AF826" s="1"/>
    </row>
    <row r="827" spans="19:32" x14ac:dyDescent="0.3">
      <c r="S827" s="20"/>
      <c r="AF827" s="1"/>
    </row>
    <row r="828" spans="19:32" x14ac:dyDescent="0.3">
      <c r="S828" s="20"/>
      <c r="AF828" s="1"/>
    </row>
    <row r="829" spans="19:32" x14ac:dyDescent="0.3">
      <c r="S829" s="20"/>
      <c r="AF829" s="1"/>
    </row>
    <row r="830" spans="19:32" x14ac:dyDescent="0.3">
      <c r="S830" s="20"/>
      <c r="AF830" s="1"/>
    </row>
    <row r="831" spans="19:32" x14ac:dyDescent="0.3">
      <c r="S831" s="20"/>
      <c r="AF831" s="1"/>
    </row>
    <row r="832" spans="19:32" x14ac:dyDescent="0.3">
      <c r="S832" s="20"/>
      <c r="AF832" s="1"/>
    </row>
    <row r="833" spans="19:32" x14ac:dyDescent="0.3">
      <c r="S833" s="20"/>
      <c r="AF833" s="1"/>
    </row>
    <row r="834" spans="19:32" x14ac:dyDescent="0.3">
      <c r="S834" s="20"/>
      <c r="AF834" s="1"/>
    </row>
    <row r="835" spans="19:32" x14ac:dyDescent="0.3">
      <c r="S835" s="20"/>
      <c r="AF835" s="1"/>
    </row>
    <row r="836" spans="19:32" x14ac:dyDescent="0.3">
      <c r="S836" s="20"/>
      <c r="AF836" s="1"/>
    </row>
    <row r="837" spans="19:32" x14ac:dyDescent="0.3">
      <c r="S837" s="20"/>
      <c r="AF837" s="1"/>
    </row>
    <row r="838" spans="19:32" x14ac:dyDescent="0.3">
      <c r="S838" s="20"/>
      <c r="AF838" s="1"/>
    </row>
    <row r="839" spans="19:32" x14ac:dyDescent="0.3">
      <c r="S839" s="20"/>
      <c r="AF839" s="1"/>
    </row>
    <row r="840" spans="19:32" x14ac:dyDescent="0.3">
      <c r="S840" s="20"/>
      <c r="AF840" s="1"/>
    </row>
    <row r="841" spans="19:32" x14ac:dyDescent="0.3">
      <c r="S841" s="20"/>
      <c r="AF841" s="1"/>
    </row>
    <row r="842" spans="19:32" x14ac:dyDescent="0.3">
      <c r="S842" s="20"/>
      <c r="AF842" s="1"/>
    </row>
    <row r="843" spans="19:32" x14ac:dyDescent="0.3">
      <c r="S843" s="20"/>
      <c r="AF843" s="1"/>
    </row>
    <row r="844" spans="19:32" x14ac:dyDescent="0.3">
      <c r="S844" s="20"/>
      <c r="AF844" s="1"/>
    </row>
    <row r="845" spans="19:32" x14ac:dyDescent="0.3">
      <c r="S845" s="20"/>
      <c r="AF845" s="1"/>
    </row>
    <row r="846" spans="19:32" x14ac:dyDescent="0.3">
      <c r="S846" s="20"/>
      <c r="AF846" s="1"/>
    </row>
    <row r="847" spans="19:32" x14ac:dyDescent="0.3">
      <c r="S847" s="20"/>
      <c r="AF847" s="1"/>
    </row>
    <row r="848" spans="19:32" x14ac:dyDescent="0.3">
      <c r="S848" s="20"/>
      <c r="AF848" s="1"/>
    </row>
    <row r="849" spans="19:32" x14ac:dyDescent="0.3">
      <c r="S849" s="20"/>
      <c r="AF849" s="1"/>
    </row>
    <row r="850" spans="19:32" x14ac:dyDescent="0.3">
      <c r="S850" s="20"/>
      <c r="AF850" s="1"/>
    </row>
    <row r="851" spans="19:32" x14ac:dyDescent="0.3">
      <c r="S851" s="20"/>
      <c r="AF851" s="1"/>
    </row>
    <row r="852" spans="19:32" x14ac:dyDescent="0.3">
      <c r="S852" s="20"/>
      <c r="AF852" s="1"/>
    </row>
    <row r="853" spans="19:32" x14ac:dyDescent="0.3">
      <c r="S853" s="20"/>
      <c r="AF853" s="1"/>
    </row>
    <row r="854" spans="19:32" x14ac:dyDescent="0.3">
      <c r="S854" s="20"/>
      <c r="AF854" s="1"/>
    </row>
    <row r="855" spans="19:32" x14ac:dyDescent="0.3">
      <c r="S855" s="20"/>
      <c r="AF855" s="1"/>
    </row>
    <row r="856" spans="19:32" x14ac:dyDescent="0.3">
      <c r="S856" s="20"/>
      <c r="AF856" s="1"/>
    </row>
    <row r="857" spans="19:32" x14ac:dyDescent="0.3">
      <c r="S857" s="20"/>
      <c r="AF857" s="1"/>
    </row>
    <row r="858" spans="19:32" x14ac:dyDescent="0.3">
      <c r="S858" s="20"/>
      <c r="AF858" s="1"/>
    </row>
    <row r="859" spans="19:32" x14ac:dyDescent="0.3">
      <c r="S859" s="20"/>
      <c r="AF859" s="1"/>
    </row>
    <row r="860" spans="19:32" x14ac:dyDescent="0.3">
      <c r="S860" s="20"/>
      <c r="AF860" s="1"/>
    </row>
    <row r="861" spans="19:32" x14ac:dyDescent="0.3">
      <c r="S861" s="20"/>
      <c r="AF861" s="1"/>
    </row>
    <row r="862" spans="19:32" x14ac:dyDescent="0.3">
      <c r="S862" s="20"/>
      <c r="AF862" s="1"/>
    </row>
    <row r="863" spans="19:32" x14ac:dyDescent="0.3">
      <c r="S863" s="20"/>
      <c r="AF863" s="1"/>
    </row>
    <row r="864" spans="19:32" x14ac:dyDescent="0.3">
      <c r="S864" s="20"/>
      <c r="AF864" s="1"/>
    </row>
    <row r="865" spans="19:32" x14ac:dyDescent="0.3">
      <c r="S865" s="20"/>
      <c r="AF865" s="1"/>
    </row>
    <row r="866" spans="19:32" x14ac:dyDescent="0.3">
      <c r="S866" s="20"/>
      <c r="AF866" s="1"/>
    </row>
    <row r="867" spans="19:32" x14ac:dyDescent="0.3">
      <c r="S867" s="20"/>
      <c r="AF867" s="1"/>
    </row>
    <row r="868" spans="19:32" x14ac:dyDescent="0.3">
      <c r="S868" s="20"/>
      <c r="AF868" s="1"/>
    </row>
    <row r="869" spans="19:32" x14ac:dyDescent="0.3">
      <c r="S869" s="20"/>
      <c r="AF869" s="1"/>
    </row>
    <row r="870" spans="19:32" x14ac:dyDescent="0.3">
      <c r="S870" s="20"/>
      <c r="AF870" s="1"/>
    </row>
    <row r="871" spans="19:32" x14ac:dyDescent="0.3">
      <c r="S871" s="20"/>
      <c r="AF871" s="1"/>
    </row>
    <row r="872" spans="19:32" x14ac:dyDescent="0.3">
      <c r="S872" s="20"/>
      <c r="AF872" s="1"/>
    </row>
    <row r="873" spans="19:32" x14ac:dyDescent="0.3">
      <c r="S873" s="20"/>
      <c r="AF873" s="1"/>
    </row>
    <row r="874" spans="19:32" x14ac:dyDescent="0.3">
      <c r="S874" s="20"/>
      <c r="AF874" s="1"/>
    </row>
    <row r="875" spans="19:32" x14ac:dyDescent="0.3">
      <c r="S875" s="20"/>
      <c r="AF875" s="1"/>
    </row>
    <row r="876" spans="19:32" x14ac:dyDescent="0.3">
      <c r="S876" s="20"/>
      <c r="AF876" s="1"/>
    </row>
    <row r="877" spans="19:32" x14ac:dyDescent="0.3">
      <c r="S877" s="20"/>
      <c r="AF877" s="1"/>
    </row>
    <row r="878" spans="19:32" x14ac:dyDescent="0.3">
      <c r="S878" s="20"/>
      <c r="AF878" s="1"/>
    </row>
    <row r="879" spans="19:32" x14ac:dyDescent="0.3">
      <c r="S879" s="20"/>
      <c r="AF879" s="1"/>
    </row>
    <row r="880" spans="19:32" x14ac:dyDescent="0.3">
      <c r="S880" s="20"/>
      <c r="AF880" s="1"/>
    </row>
    <row r="881" spans="19:32" x14ac:dyDescent="0.3">
      <c r="S881" s="20"/>
      <c r="AF881" s="1"/>
    </row>
    <row r="882" spans="19:32" x14ac:dyDescent="0.3">
      <c r="S882" s="20"/>
      <c r="AF882" s="1"/>
    </row>
    <row r="883" spans="19:32" x14ac:dyDescent="0.3">
      <c r="S883" s="20"/>
      <c r="AF883" s="1"/>
    </row>
    <row r="884" spans="19:32" x14ac:dyDescent="0.3">
      <c r="S884" s="20"/>
      <c r="AF884" s="1"/>
    </row>
    <row r="885" spans="19:32" x14ac:dyDescent="0.3">
      <c r="S885" s="20"/>
      <c r="AF885" s="1"/>
    </row>
    <row r="886" spans="19:32" x14ac:dyDescent="0.3">
      <c r="S886" s="20"/>
      <c r="AF886" s="1"/>
    </row>
    <row r="887" spans="19:32" x14ac:dyDescent="0.3">
      <c r="S887" s="20"/>
      <c r="AF887" s="1"/>
    </row>
    <row r="888" spans="19:32" x14ac:dyDescent="0.3">
      <c r="S888" s="20"/>
      <c r="AF888" s="1"/>
    </row>
    <row r="889" spans="19:32" x14ac:dyDescent="0.3">
      <c r="S889" s="20"/>
      <c r="AF889" s="1"/>
    </row>
    <row r="890" spans="19:32" x14ac:dyDescent="0.3">
      <c r="S890" s="20"/>
      <c r="AF890" s="1"/>
    </row>
    <row r="891" spans="19:32" x14ac:dyDescent="0.3">
      <c r="S891" s="20"/>
      <c r="AF891" s="1"/>
    </row>
    <row r="892" spans="19:32" x14ac:dyDescent="0.3">
      <c r="S892" s="20"/>
      <c r="AF892" s="1"/>
    </row>
    <row r="893" spans="19:32" x14ac:dyDescent="0.3">
      <c r="S893" s="20"/>
      <c r="AF893" s="1"/>
    </row>
    <row r="894" spans="19:32" x14ac:dyDescent="0.3">
      <c r="S894" s="20"/>
      <c r="AF894" s="1"/>
    </row>
    <row r="895" spans="19:32" x14ac:dyDescent="0.3">
      <c r="S895" s="20"/>
      <c r="AF895" s="1"/>
    </row>
    <row r="896" spans="19:32" x14ac:dyDescent="0.3">
      <c r="S896" s="20"/>
      <c r="AF896" s="1"/>
    </row>
    <row r="897" spans="19:32" x14ac:dyDescent="0.3">
      <c r="S897" s="20"/>
      <c r="AF897" s="1"/>
    </row>
    <row r="898" spans="19:32" x14ac:dyDescent="0.3">
      <c r="S898" s="20"/>
      <c r="AF898" s="1"/>
    </row>
    <row r="899" spans="19:32" x14ac:dyDescent="0.3">
      <c r="S899" s="20"/>
      <c r="AF899" s="1"/>
    </row>
    <row r="900" spans="19:32" x14ac:dyDescent="0.3">
      <c r="S900" s="20"/>
      <c r="AF900" s="1"/>
    </row>
    <row r="901" spans="19:32" x14ac:dyDescent="0.3">
      <c r="S901" s="20"/>
      <c r="AF901" s="1"/>
    </row>
    <row r="902" spans="19:32" x14ac:dyDescent="0.3">
      <c r="S902" s="20"/>
      <c r="AF902" s="1"/>
    </row>
  </sheetData>
  <mergeCells count="17">
    <mergeCell ref="N32:Q32"/>
    <mergeCell ref="AE19:AU19"/>
    <mergeCell ref="L19:AC19"/>
    <mergeCell ref="C18:F18"/>
    <mergeCell ref="A27:J27"/>
    <mergeCell ref="B28:E28"/>
    <mergeCell ref="F28:I28"/>
    <mergeCell ref="J28:M28"/>
    <mergeCell ref="C77:C79"/>
    <mergeCell ref="J49:M49"/>
    <mergeCell ref="A51:M51"/>
    <mergeCell ref="A52:M52"/>
    <mergeCell ref="A53:M53"/>
    <mergeCell ref="B59:F59"/>
    <mergeCell ref="B60:F60"/>
    <mergeCell ref="B61:F61"/>
    <mergeCell ref="B62:F62"/>
  </mergeCells>
  <pageMargins left="0.70866141732283472" right="0.70866141732283472" top="0.74803149606299213" bottom="0.74803149606299213" header="0.31496062992125984" footer="0.31496062992125984"/>
  <pageSetup paperSize="9" scale="2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39997558519241921"/>
    <pageSetUpPr fitToPage="1"/>
  </sheetPr>
  <dimension ref="A1:AI81"/>
  <sheetViews>
    <sheetView topLeftCell="A23" zoomScale="115" zoomScaleNormal="115" workbookViewId="0">
      <selection activeCell="B33" sqref="B33:M46"/>
    </sheetView>
  </sheetViews>
  <sheetFormatPr defaultColWidth="9.1796875" defaultRowHeight="13" x14ac:dyDescent="0.3"/>
  <cols>
    <col min="1" max="1" width="29.54296875" style="10" bestFit="1" customWidth="1"/>
    <col min="2" max="2" width="11" style="1" customWidth="1"/>
    <col min="3" max="17" width="9.1796875" style="1" customWidth="1"/>
    <col min="18" max="18" width="8" style="1" bestFit="1" customWidth="1"/>
    <col min="19" max="19" width="7.1796875" style="20" bestFit="1" customWidth="1"/>
    <col min="20" max="33" width="6.81640625" style="1" bestFit="1" customWidth="1"/>
    <col min="34" max="34" width="6.453125" style="1" customWidth="1"/>
    <col min="35" max="47" width="10.453125" style="1" customWidth="1"/>
    <col min="48" max="48" width="8.1796875" style="1" bestFit="1" customWidth="1"/>
    <col min="49" max="49" width="4.453125" style="1" bestFit="1" customWidth="1"/>
    <col min="50" max="50" width="7.1796875" style="1" bestFit="1" customWidth="1"/>
    <col min="51" max="51" width="13" style="1" bestFit="1" customWidth="1"/>
    <col min="52" max="53" width="7.1796875" style="1" bestFit="1" customWidth="1"/>
    <col min="54" max="54" width="10.453125" style="1" customWidth="1"/>
    <col min="55" max="59" width="7.1796875" style="1" bestFit="1" customWidth="1"/>
    <col min="60" max="61" width="7.1796875" style="1" customWidth="1"/>
    <col min="62" max="62" width="7.1796875" style="1" bestFit="1" customWidth="1"/>
    <col min="63" max="68" width="6.81640625" style="1" bestFit="1" customWidth="1"/>
    <col min="69" max="70" width="7.1796875" style="1" bestFit="1" customWidth="1"/>
    <col min="71" max="72" width="6.81640625" style="1" bestFit="1" customWidth="1"/>
    <col min="73" max="73" width="6.453125" style="1" bestFit="1" customWidth="1"/>
    <col min="74" max="74" width="5.453125" style="1" bestFit="1" customWidth="1"/>
    <col min="75" max="75" width="8.54296875" style="1" bestFit="1" customWidth="1"/>
    <col min="76" max="76" width="10.54296875" style="1" bestFit="1" customWidth="1"/>
    <col min="77" max="85" width="6.81640625" style="1" bestFit="1" customWidth="1"/>
    <col min="86" max="86" width="7.453125" style="1" bestFit="1" customWidth="1"/>
    <col min="87" max="87" width="7.1796875" style="1" bestFit="1" customWidth="1"/>
    <col min="88" max="93" width="6.81640625" style="1" bestFit="1" customWidth="1"/>
    <col min="94" max="95" width="7.1796875" style="1" bestFit="1" customWidth="1"/>
    <col min="96" max="97" width="6.81640625" style="1" bestFit="1" customWidth="1"/>
    <col min="98" max="98" width="5.81640625" style="1" bestFit="1" customWidth="1"/>
    <col min="99" max="99" width="5.453125" style="1" bestFit="1" customWidth="1"/>
    <col min="100" max="100" width="8.54296875" style="1" bestFit="1" customWidth="1"/>
    <col min="101" max="101" width="10.54296875" style="1" bestFit="1" customWidth="1"/>
    <col min="102" max="110" width="6.81640625" style="1" bestFit="1" customWidth="1"/>
    <col min="111" max="111" width="7.453125" style="1" bestFit="1" customWidth="1"/>
    <col min="112" max="112" width="7.1796875" style="1" bestFit="1" customWidth="1"/>
    <col min="113" max="118" width="6.81640625" style="1" bestFit="1" customWidth="1"/>
    <col min="119" max="120" width="7.1796875" style="1" bestFit="1" customWidth="1"/>
    <col min="121" max="122" width="6.81640625" style="1" bestFit="1" customWidth="1"/>
    <col min="123" max="123" width="5.81640625" style="1" bestFit="1" customWidth="1"/>
    <col min="124" max="124" width="5.453125" style="1" customWidth="1"/>
    <col min="125" max="125" width="8.54296875" style="1" bestFit="1" customWidth="1"/>
    <col min="126" max="126" width="10.54296875" style="1" bestFit="1" customWidth="1"/>
    <col min="127" max="135" width="6.81640625" style="1" bestFit="1" customWidth="1"/>
    <col min="136" max="136" width="7.453125" style="1" bestFit="1" customWidth="1"/>
    <col min="137" max="137" width="7.1796875" style="1" bestFit="1" customWidth="1"/>
    <col min="138" max="143" width="6.81640625" style="1" bestFit="1" customWidth="1"/>
    <col min="144" max="145" width="7.1796875" style="1" bestFit="1" customWidth="1"/>
    <col min="146" max="146" width="6.81640625" style="1" bestFit="1" customWidth="1"/>
    <col min="147" max="147" width="12.1796875" style="1" bestFit="1" customWidth="1"/>
    <col min="148" max="148" width="7.1796875" style="1" bestFit="1" customWidth="1"/>
    <col min="149" max="149" width="5.453125" style="1" customWidth="1"/>
    <col min="150" max="150" width="5.453125" style="1" bestFit="1" customWidth="1"/>
    <col min="151" max="16384" width="9.1796875" style="1"/>
  </cols>
  <sheetData>
    <row r="1" spans="1:33" x14ac:dyDescent="0.3">
      <c r="A1" s="18"/>
    </row>
    <row r="2" spans="1:33" x14ac:dyDescent="0.3">
      <c r="A2" s="1"/>
    </row>
    <row r="3" spans="1:33" ht="12.75" customHeight="1" x14ac:dyDescent="0.35">
      <c r="A3" s="12" t="s">
        <v>91</v>
      </c>
      <c r="B3" s="13"/>
      <c r="C3" s="13"/>
      <c r="D3" s="13"/>
      <c r="E3" s="13"/>
      <c r="F3" s="13"/>
      <c r="R3" s="19"/>
    </row>
    <row r="4" spans="1:33" x14ac:dyDescent="0.3">
      <c r="A4" s="1"/>
      <c r="R4" s="19"/>
    </row>
    <row r="5" spans="1:33" x14ac:dyDescent="0.3">
      <c r="A5" s="1"/>
      <c r="R5" s="19"/>
    </row>
    <row r="6" spans="1:33" ht="52" x14ac:dyDescent="0.3">
      <c r="A6" s="2" t="s">
        <v>155</v>
      </c>
      <c r="B6" s="3" t="s">
        <v>93</v>
      </c>
      <c r="C6" s="4" t="s">
        <v>94</v>
      </c>
      <c r="D6" s="4" t="s">
        <v>95</v>
      </c>
      <c r="E6" s="4" t="s">
        <v>96</v>
      </c>
      <c r="F6" s="4" t="s">
        <v>97</v>
      </c>
      <c r="G6" s="4" t="s">
        <v>98</v>
      </c>
      <c r="H6" s="4" t="s">
        <v>99</v>
      </c>
      <c r="J6" s="5" t="s">
        <v>156</v>
      </c>
      <c r="K6" s="4" t="s">
        <v>96</v>
      </c>
      <c r="L6" s="4" t="s">
        <v>97</v>
      </c>
      <c r="M6" s="4" t="s">
        <v>98</v>
      </c>
      <c r="N6" s="4" t="s">
        <v>99</v>
      </c>
      <c r="R6" s="6"/>
    </row>
    <row r="7" spans="1:33" x14ac:dyDescent="0.3">
      <c r="A7" s="7" t="s">
        <v>166</v>
      </c>
      <c r="B7" s="14"/>
      <c r="C7" s="14">
        <v>2.75</v>
      </c>
      <c r="D7" s="14">
        <v>2.75</v>
      </c>
      <c r="E7" s="14">
        <v>20.05</v>
      </c>
      <c r="F7" s="14">
        <v>19.22</v>
      </c>
      <c r="G7" s="14">
        <v>19.22</v>
      </c>
      <c r="H7" s="14">
        <v>19.22</v>
      </c>
      <c r="J7" s="7" t="s">
        <v>166</v>
      </c>
      <c r="K7" s="15">
        <v>7.3200000000000001E-3</v>
      </c>
      <c r="L7" s="15">
        <v>7.0400000000000003E-3</v>
      </c>
      <c r="M7" s="15">
        <v>7.0400000000000003E-3</v>
      </c>
      <c r="N7" s="15">
        <v>1.17317</v>
      </c>
      <c r="R7" s="6"/>
      <c r="S7" s="1"/>
    </row>
    <row r="8" spans="1:33" s="9" customFormat="1" x14ac:dyDescent="0.3">
      <c r="A8" s="16"/>
    </row>
    <row r="9" spans="1:33" s="9" customFormat="1" x14ac:dyDescent="0.3">
      <c r="A9" s="16" t="s">
        <v>167</v>
      </c>
      <c r="B9" s="14">
        <v>10</v>
      </c>
    </row>
    <row r="10" spans="1:33" s="9" customFormat="1" x14ac:dyDescent="0.3">
      <c r="A10" s="16"/>
    </row>
    <row r="11" spans="1:33" x14ac:dyDescent="0.3">
      <c r="A11" s="1"/>
      <c r="S11" s="1"/>
    </row>
    <row r="12" spans="1:33" x14ac:dyDescent="0.3">
      <c r="S12" s="1"/>
    </row>
    <row r="13" spans="1:33" x14ac:dyDescent="0.3">
      <c r="A13" s="1"/>
      <c r="S13" s="1"/>
    </row>
    <row r="14" spans="1:33" ht="15.5" x14ac:dyDescent="0.35">
      <c r="A14" s="12" t="s">
        <v>118</v>
      </c>
      <c r="B14" s="13"/>
      <c r="C14" s="13"/>
      <c r="D14" s="13"/>
      <c r="E14" s="13"/>
      <c r="F14" s="13"/>
      <c r="S14" s="1"/>
    </row>
    <row r="15" spans="1:33" x14ac:dyDescent="0.3">
      <c r="S15" s="1" t="s">
        <v>119</v>
      </c>
    </row>
    <row r="16" spans="1:33" ht="64.5" customHeight="1" x14ac:dyDescent="0.3">
      <c r="A16" s="1"/>
      <c r="B16" s="11">
        <v>1</v>
      </c>
      <c r="C16" s="20">
        <v>2</v>
      </c>
      <c r="D16" s="29"/>
      <c r="E16" s="29"/>
      <c r="F16" s="29"/>
      <c r="G16" s="29"/>
      <c r="H16" s="29"/>
      <c r="I16" s="29"/>
      <c r="J16" s="29"/>
      <c r="K16" s="29"/>
      <c r="L16" s="29"/>
      <c r="M16" s="29"/>
      <c r="N16" s="29"/>
      <c r="O16" s="29"/>
      <c r="P16" s="29"/>
      <c r="Q16" s="29"/>
      <c r="S16" s="29" t="s">
        <v>77</v>
      </c>
      <c r="T16" s="29" t="s">
        <v>73</v>
      </c>
      <c r="U16" s="29" t="s">
        <v>62</v>
      </c>
      <c r="V16" s="29" t="s">
        <v>64</v>
      </c>
      <c r="W16" s="29" t="s">
        <v>68</v>
      </c>
      <c r="X16" s="29" t="s">
        <v>66</v>
      </c>
      <c r="Y16" s="29" t="s">
        <v>81</v>
      </c>
      <c r="Z16" s="29" t="s">
        <v>67</v>
      </c>
      <c r="AA16" s="29" t="s">
        <v>79</v>
      </c>
      <c r="AB16" s="29" t="s">
        <v>84</v>
      </c>
      <c r="AC16" s="29" t="s">
        <v>80</v>
      </c>
      <c r="AD16" s="29" t="s">
        <v>85</v>
      </c>
      <c r="AE16" s="29" t="s">
        <v>83</v>
      </c>
      <c r="AF16" s="29" t="s">
        <v>82</v>
      </c>
      <c r="AG16" s="29" t="s">
        <v>168</v>
      </c>
    </row>
    <row r="17" spans="1:34" s="6" customFormat="1" ht="82.5" customHeight="1" x14ac:dyDescent="0.3">
      <c r="B17" s="17"/>
      <c r="C17" s="17" t="s">
        <v>119</v>
      </c>
      <c r="D17" s="17"/>
      <c r="E17" s="17"/>
      <c r="F17" s="17"/>
      <c r="G17" s="17"/>
      <c r="H17" s="17"/>
      <c r="I17" s="17"/>
      <c r="J17" s="17"/>
      <c r="K17" s="17"/>
      <c r="L17" s="17"/>
      <c r="M17" s="17"/>
    </row>
    <row r="18" spans="1:34" ht="17.25" customHeight="1" x14ac:dyDescent="0.3">
      <c r="A18" s="32">
        <f>Calculator!C20</f>
        <v>350000</v>
      </c>
      <c r="B18" s="9">
        <f>A18</f>
        <v>350000</v>
      </c>
      <c r="C18" s="8">
        <f>(IF($B18&lt;=680,$C$7,IF(AND($B18&gt;=681,$B18&lt;=1999),$D$7,IF(AND($B18&gt;=2000,$B18&lt;=5000),$E$7,IF(AND($B18&gt;=5001,$B18&lt;=7999),$F$7,IF(AND($B18&gt;=8000,$B18&lt;=30000),$G$7,IF($B18&gt;=30001,$H$7))))))+IF($B18&lt;=1999,0,IF(AND($B18&gt;=2000,$B18&lt;=5000),$K$7,IF(AND($B18&gt;=5001,$B18&lt;=30000),$L$7,IF($B18&gt;=30001,$N$7,0))))*(IF($B18&lt;=30000,($B18-2000),SQRT($B18-2000))))*(IF($B18&lt;=1999,1,IF(AND($B18&gt;=2000,$B18&lt;=2999),0.3,IF(AND($B18&gt;=3000,$B18&lt;=3999),0.35,IF(AND($B18&gt;=4000,$B18&lt;=4999),0.4,IF(AND($B18&gt;=5000,$B18&lt;=5999),0.5,IF(AND($B18&gt;=6000,$B18&lt;=6999),0.6,IF(AND($B18&gt;=7000,$B18&lt;=7999),0.7,1))))))))</f>
        <v>711.29087167225885</v>
      </c>
      <c r="D18" s="25"/>
      <c r="E18" s="25"/>
      <c r="F18" s="25"/>
      <c r="G18" s="25"/>
      <c r="H18" s="25"/>
      <c r="I18" s="25"/>
      <c r="J18" s="25"/>
      <c r="K18" s="25"/>
      <c r="L18" s="25"/>
      <c r="M18" s="25"/>
      <c r="N18" s="25"/>
      <c r="O18" s="25"/>
      <c r="P18" s="25"/>
      <c r="Q18" s="25"/>
      <c r="S18" s="30">
        <f>$C18</f>
        <v>711.29087167225885</v>
      </c>
      <c r="T18" s="30">
        <f t="shared" ref="T18:AG18" si="0">$C18</f>
        <v>711.29087167225885</v>
      </c>
      <c r="U18" s="30">
        <f t="shared" si="0"/>
        <v>711.29087167225885</v>
      </c>
      <c r="V18" s="30">
        <f t="shared" si="0"/>
        <v>711.29087167225885</v>
      </c>
      <c r="W18" s="30">
        <f t="shared" si="0"/>
        <v>711.29087167225885</v>
      </c>
      <c r="X18" s="30">
        <f t="shared" si="0"/>
        <v>711.29087167225885</v>
      </c>
      <c r="Y18" s="30">
        <f t="shared" si="0"/>
        <v>711.29087167225885</v>
      </c>
      <c r="Z18" s="30">
        <f t="shared" si="0"/>
        <v>711.29087167225885</v>
      </c>
      <c r="AA18" s="30">
        <f t="shared" si="0"/>
        <v>711.29087167225885</v>
      </c>
      <c r="AB18" s="30">
        <f t="shared" si="0"/>
        <v>711.29087167225885</v>
      </c>
      <c r="AC18" s="30">
        <f t="shared" si="0"/>
        <v>711.29087167225885</v>
      </c>
      <c r="AD18" s="30">
        <f t="shared" si="0"/>
        <v>711.29087167225885</v>
      </c>
      <c r="AE18" s="30">
        <f t="shared" si="0"/>
        <v>711.29087167225885</v>
      </c>
      <c r="AF18" s="30">
        <f t="shared" si="0"/>
        <v>711.29087167225885</v>
      </c>
      <c r="AG18" s="30">
        <f t="shared" si="0"/>
        <v>711.29087167225885</v>
      </c>
    </row>
    <row r="19" spans="1:34" x14ac:dyDescent="0.3">
      <c r="A19" s="1"/>
    </row>
    <row r="20" spans="1:34" x14ac:dyDescent="0.3">
      <c r="A20" s="1"/>
    </row>
    <row r="21" spans="1:34" ht="15" thickBot="1" x14ac:dyDescent="0.4">
      <c r="A21"/>
      <c r="B21" s="262" t="s">
        <v>169</v>
      </c>
      <c r="C21" s="263"/>
      <c r="D21" s="263"/>
      <c r="E21" s="263"/>
    </row>
    <row r="22" spans="1:34" ht="15" thickBot="1" x14ac:dyDescent="0.4">
      <c r="A22" s="44" t="s">
        <v>170</v>
      </c>
      <c r="B22" t="s">
        <v>171</v>
      </c>
      <c r="C22" s="45">
        <v>4.8600000000000003</v>
      </c>
      <c r="D22" s="46">
        <v>4.9400000000000004</v>
      </c>
      <c r="E22" s="47">
        <v>5.03</v>
      </c>
    </row>
    <row r="23" spans="1:34" ht="13.5" thickBot="1" x14ac:dyDescent="0.35">
      <c r="A23" s="48" t="s">
        <v>172</v>
      </c>
      <c r="B23" s="63"/>
      <c r="C23" s="40">
        <v>6.99</v>
      </c>
      <c r="D23" s="41">
        <v>7.1000000000000005</v>
      </c>
      <c r="E23" s="43">
        <v>7.23</v>
      </c>
    </row>
    <row r="24" spans="1:34" ht="13.5" thickBot="1" x14ac:dyDescent="0.35">
      <c r="A24" s="49" t="s">
        <v>173</v>
      </c>
      <c r="B24" s="64"/>
      <c r="C24" s="50">
        <v>37.6</v>
      </c>
      <c r="D24" s="51">
        <v>38.200000000000003</v>
      </c>
      <c r="E24" s="52">
        <v>38.89</v>
      </c>
    </row>
    <row r="27" spans="1:34" ht="15.5" x14ac:dyDescent="0.35">
      <c r="A27" s="12" t="s">
        <v>123</v>
      </c>
      <c r="B27" s="13"/>
      <c r="C27" s="13"/>
      <c r="D27" s="13"/>
      <c r="E27" s="13"/>
      <c r="F27" s="13"/>
      <c r="S27" s="1"/>
      <c r="V27" s="20"/>
      <c r="W27" s="20"/>
      <c r="Y27" s="20"/>
      <c r="Z27" s="20"/>
      <c r="AA27" s="20"/>
      <c r="AB27"/>
      <c r="AC27"/>
      <c r="AD27" s="20"/>
      <c r="AE27" s="20"/>
      <c r="AF27" s="20"/>
    </row>
    <row r="28" spans="1:34" ht="14.5" x14ac:dyDescent="0.35">
      <c r="S28" s="1"/>
      <c r="V28" s="20"/>
      <c r="W28" s="20"/>
      <c r="Y28" s="20"/>
      <c r="Z28" s="20"/>
      <c r="AA28" s="20"/>
      <c r="AB28"/>
      <c r="AC28"/>
      <c r="AD28" s="20"/>
      <c r="AE28" s="20"/>
      <c r="AF28" s="20"/>
    </row>
    <row r="29" spans="1:34" ht="14.5" x14ac:dyDescent="0.35">
      <c r="S29" s="1"/>
      <c r="V29" s="20"/>
      <c r="W29" s="20"/>
      <c r="Y29" s="20"/>
      <c r="Z29" s="20"/>
      <c r="AA29" s="20"/>
      <c r="AB29"/>
      <c r="AC29"/>
      <c r="AD29" s="20"/>
      <c r="AE29" s="20"/>
      <c r="AF29" s="20"/>
    </row>
    <row r="30" spans="1:34" ht="14.5" x14ac:dyDescent="0.35">
      <c r="A30" s="246" t="s">
        <v>174</v>
      </c>
      <c r="B30" s="246"/>
      <c r="C30" s="246"/>
      <c r="D30" s="246"/>
      <c r="E30" s="246"/>
      <c r="F30" s="246"/>
      <c r="G30" s="246"/>
      <c r="H30" s="246"/>
      <c r="I30" s="246"/>
      <c r="J30" s="246"/>
      <c r="S30" s="1"/>
      <c r="V30" s="20"/>
      <c r="W30" s="20"/>
      <c r="Y30" s="20"/>
      <c r="Z30" s="20"/>
      <c r="AA30" s="20"/>
      <c r="AB30"/>
      <c r="AC30"/>
      <c r="AD30" s="20"/>
      <c r="AE30" s="20"/>
      <c r="AF30" s="20"/>
    </row>
    <row r="31" spans="1:34" ht="15" thickBot="1" x14ac:dyDescent="0.4">
      <c r="A31" s="36"/>
      <c r="B31" s="249" t="s">
        <v>126</v>
      </c>
      <c r="C31" s="236"/>
      <c r="D31" s="236"/>
      <c r="E31" s="248"/>
      <c r="F31" s="235" t="s">
        <v>127</v>
      </c>
      <c r="G31" s="236"/>
      <c r="H31" s="236"/>
      <c r="I31" s="248"/>
      <c r="J31" s="235" t="s">
        <v>128</v>
      </c>
      <c r="K31" s="236"/>
      <c r="L31" s="236"/>
      <c r="M31" s="236"/>
      <c r="S31" s="1"/>
      <c r="V31" s="20"/>
      <c r="W31" s="20"/>
      <c r="Y31" s="20"/>
      <c r="Z31" s="20"/>
      <c r="AA31" s="20"/>
      <c r="AB31"/>
      <c r="AC31"/>
      <c r="AD31" s="20"/>
      <c r="AE31" s="20"/>
      <c r="AF31" s="20"/>
    </row>
    <row r="32" spans="1:34" ht="26.5" thickBot="1" x14ac:dyDescent="0.4">
      <c r="A32" s="36"/>
      <c r="B32" s="71" t="str">
        <f>'Airways Aerodrome'!B42</f>
        <v>2024/25 Prices</v>
      </c>
      <c r="C32" s="72" t="str">
        <f>'Airways Aerodrome'!C42</f>
        <v>2025/26 Prices</v>
      </c>
      <c r="D32" s="73" t="str">
        <f>'Airways Aerodrome'!D42</f>
        <v>2026/27 Prices</v>
      </c>
      <c r="E32" s="73" t="str">
        <f>'Airways Aerodrome'!E42</f>
        <v>2027/28 Prices</v>
      </c>
      <c r="F32" s="69" t="str">
        <f>'Airways Aerodrome'!F42</f>
        <v>2024/25 Prices</v>
      </c>
      <c r="G32" s="69" t="str">
        <f>'Airways Aerodrome'!G42</f>
        <v>2025/26 Prices</v>
      </c>
      <c r="H32" s="69" t="str">
        <f>'Airways Aerodrome'!H42</f>
        <v>2026/27 Prices</v>
      </c>
      <c r="I32" s="69" t="str">
        <f>'Airways Aerodrome'!I42</f>
        <v>2027/28 Prices</v>
      </c>
      <c r="J32" s="69" t="str">
        <f>'Airways Aerodrome'!J42</f>
        <v>2024/25 Prices</v>
      </c>
      <c r="K32" s="69" t="str">
        <f>'Airways Aerodrome'!K42</f>
        <v>2025/26 Prices</v>
      </c>
      <c r="L32" s="69" t="str">
        <f>'Airways Aerodrome'!L42</f>
        <v>2026/27 Prices</v>
      </c>
      <c r="M32" s="70" t="str">
        <f>'Airways Aerodrome'!M42</f>
        <v>2027/28 Prices</v>
      </c>
      <c r="S32" s="1"/>
      <c r="X32" s="20"/>
      <c r="Y32" s="20"/>
      <c r="AA32" s="20"/>
      <c r="AB32" s="20"/>
      <c r="AC32" s="20"/>
      <c r="AD32"/>
      <c r="AE32"/>
      <c r="AF32" s="20"/>
      <c r="AG32" s="20"/>
      <c r="AH32" s="20"/>
    </row>
    <row r="33" spans="1:35" ht="15" thickBot="1" x14ac:dyDescent="0.4">
      <c r="A33" s="62" t="s">
        <v>77</v>
      </c>
      <c r="B33" s="106">
        <v>3.95</v>
      </c>
      <c r="C33" s="204">
        <v>4.22</v>
      </c>
      <c r="D33" s="205">
        <v>4.32</v>
      </c>
      <c r="E33" s="205">
        <v>4.4000000000000004</v>
      </c>
      <c r="F33" s="106">
        <v>22.11</v>
      </c>
      <c r="G33" s="204">
        <v>23.61</v>
      </c>
      <c r="H33" s="205">
        <v>24.15</v>
      </c>
      <c r="I33" s="205">
        <v>24.61</v>
      </c>
      <c r="J33" s="106">
        <v>13.75</v>
      </c>
      <c r="K33" s="53">
        <v>14.83</v>
      </c>
      <c r="L33" s="46">
        <v>15.79</v>
      </c>
      <c r="M33" s="46">
        <v>16.190000000000001</v>
      </c>
      <c r="O33" s="146"/>
      <c r="P33" s="146"/>
      <c r="S33" s="1"/>
      <c r="Y33" s="20"/>
      <c r="Z33" s="20"/>
      <c r="AB33" s="20"/>
      <c r="AC33" s="20"/>
      <c r="AD33" s="20"/>
      <c r="AE33"/>
      <c r="AF33"/>
      <c r="AG33" s="20"/>
      <c r="AH33" s="20"/>
      <c r="AI33" s="20"/>
    </row>
    <row r="34" spans="1:35" ht="15" thickBot="1" x14ac:dyDescent="0.4">
      <c r="A34" s="63" t="s">
        <v>79</v>
      </c>
      <c r="B34" s="107">
        <v>3.95</v>
      </c>
      <c r="C34" s="42">
        <v>4.22</v>
      </c>
      <c r="D34" s="41">
        <v>4.32</v>
      </c>
      <c r="E34" s="41">
        <v>4.4000000000000004</v>
      </c>
      <c r="F34" s="107">
        <v>22.11</v>
      </c>
      <c r="G34" s="42">
        <v>23.61</v>
      </c>
      <c r="H34" s="41">
        <v>24.15</v>
      </c>
      <c r="I34" s="41">
        <v>24.61</v>
      </c>
      <c r="J34" s="107">
        <v>21.12</v>
      </c>
      <c r="K34" s="42">
        <v>22.77</v>
      </c>
      <c r="L34" s="41">
        <v>24.25</v>
      </c>
      <c r="M34" s="41">
        <v>24.87</v>
      </c>
      <c r="O34" s="146"/>
      <c r="P34" s="146"/>
      <c r="S34" s="1"/>
      <c r="Y34" s="20"/>
      <c r="Z34" s="20"/>
      <c r="AB34" s="20"/>
      <c r="AC34" s="20"/>
      <c r="AD34" s="20"/>
      <c r="AE34"/>
      <c r="AF34"/>
      <c r="AG34" s="20"/>
      <c r="AH34" s="20"/>
      <c r="AI34" s="20"/>
    </row>
    <row r="35" spans="1:35" ht="15" thickBot="1" x14ac:dyDescent="0.4">
      <c r="A35" s="65" t="s">
        <v>82</v>
      </c>
      <c r="B35" s="107">
        <v>3.95</v>
      </c>
      <c r="C35" s="38">
        <v>4.22</v>
      </c>
      <c r="D35" s="37">
        <v>4.32</v>
      </c>
      <c r="E35" s="37">
        <v>4.4000000000000004</v>
      </c>
      <c r="F35" s="107">
        <v>22.11</v>
      </c>
      <c r="G35" s="38">
        <v>23.61</v>
      </c>
      <c r="H35" s="37">
        <v>24.15</v>
      </c>
      <c r="I35" s="37">
        <v>24.61</v>
      </c>
      <c r="J35" s="107">
        <v>12.79</v>
      </c>
      <c r="K35" s="38">
        <v>13.79</v>
      </c>
      <c r="L35" s="37">
        <v>14.68</v>
      </c>
      <c r="M35" s="37">
        <v>15.05</v>
      </c>
      <c r="O35" s="146"/>
      <c r="P35" s="146"/>
      <c r="S35" s="1"/>
      <c r="Y35" s="20"/>
      <c r="Z35" s="20"/>
      <c r="AB35" s="20"/>
      <c r="AC35" s="20"/>
      <c r="AD35" s="20"/>
      <c r="AE35"/>
      <c r="AF35"/>
      <c r="AG35" s="20"/>
      <c r="AH35" s="20"/>
      <c r="AI35" s="20"/>
    </row>
    <row r="36" spans="1:35" ht="15" thickBot="1" x14ac:dyDescent="0.4">
      <c r="A36" s="63" t="s">
        <v>64</v>
      </c>
      <c r="B36" s="107">
        <v>3.95</v>
      </c>
      <c r="C36" s="42">
        <v>4.22</v>
      </c>
      <c r="D36" s="41">
        <v>4.32</v>
      </c>
      <c r="E36" s="41">
        <v>4.4000000000000004</v>
      </c>
      <c r="F36" s="107">
        <v>22.11</v>
      </c>
      <c r="G36" s="42">
        <v>23.61</v>
      </c>
      <c r="H36" s="41">
        <v>24.15</v>
      </c>
      <c r="I36" s="41">
        <v>24.61</v>
      </c>
      <c r="J36" s="107">
        <v>13.62</v>
      </c>
      <c r="K36" s="42">
        <v>14.69</v>
      </c>
      <c r="L36" s="41">
        <v>15.64</v>
      </c>
      <c r="M36" s="41">
        <v>16.04</v>
      </c>
      <c r="O36" s="146"/>
      <c r="P36" s="146"/>
      <c r="S36" s="1"/>
      <c r="Y36" s="20"/>
      <c r="Z36" s="20"/>
      <c r="AB36" s="20"/>
      <c r="AC36" s="20"/>
      <c r="AD36" s="20"/>
      <c r="AE36"/>
      <c r="AF36"/>
      <c r="AG36" s="20"/>
      <c r="AH36" s="20"/>
      <c r="AI36" s="20"/>
    </row>
    <row r="37" spans="1:35" ht="15" thickBot="1" x14ac:dyDescent="0.4">
      <c r="A37" s="65" t="s">
        <v>85</v>
      </c>
      <c r="B37" s="107">
        <v>3.95</v>
      </c>
      <c r="C37" s="38">
        <v>4.22</v>
      </c>
      <c r="D37" s="37">
        <v>4.32</v>
      </c>
      <c r="E37" s="37">
        <v>4.4000000000000004</v>
      </c>
      <c r="F37" s="107">
        <v>22.11</v>
      </c>
      <c r="G37" s="38">
        <v>23.61</v>
      </c>
      <c r="H37" s="37">
        <v>24.15</v>
      </c>
      <c r="I37" s="37">
        <v>24.61</v>
      </c>
      <c r="J37" s="107">
        <v>6.27</v>
      </c>
      <c r="K37" s="38">
        <v>6.76</v>
      </c>
      <c r="L37" s="37">
        <v>7.2</v>
      </c>
      <c r="M37" s="37">
        <v>7.38</v>
      </c>
      <c r="O37" s="146"/>
      <c r="P37" s="146"/>
      <c r="S37" s="1"/>
      <c r="Y37" s="20"/>
      <c r="Z37" s="20"/>
      <c r="AB37" s="20"/>
      <c r="AC37" s="20"/>
      <c r="AD37" s="20"/>
      <c r="AE37"/>
      <c r="AF37"/>
      <c r="AG37" s="20"/>
      <c r="AH37" s="20"/>
      <c r="AI37" s="20"/>
    </row>
    <row r="38" spans="1:35" ht="15" thickBot="1" x14ac:dyDescent="0.4">
      <c r="A38" s="63" t="s">
        <v>68</v>
      </c>
      <c r="B38" s="107">
        <v>3.95</v>
      </c>
      <c r="C38" s="42">
        <v>4.22</v>
      </c>
      <c r="D38" s="41">
        <v>4.32</v>
      </c>
      <c r="E38" s="41">
        <v>4.4000000000000004</v>
      </c>
      <c r="F38" s="107">
        <v>22.11</v>
      </c>
      <c r="G38" s="42">
        <v>23.61</v>
      </c>
      <c r="H38" s="41">
        <v>24.15</v>
      </c>
      <c r="I38" s="41">
        <v>24.61</v>
      </c>
      <c r="J38" s="107">
        <v>3.23</v>
      </c>
      <c r="K38" s="42">
        <v>3.25</v>
      </c>
      <c r="L38" s="41">
        <v>3.46</v>
      </c>
      <c r="M38" s="41">
        <v>3.55</v>
      </c>
      <c r="O38" s="146"/>
      <c r="P38" s="146"/>
      <c r="S38" s="1"/>
      <c r="Y38" s="20"/>
      <c r="Z38" s="20"/>
      <c r="AB38" s="20"/>
      <c r="AC38" s="20"/>
      <c r="AD38" s="20"/>
      <c r="AE38"/>
      <c r="AF38"/>
      <c r="AG38" s="20"/>
      <c r="AH38" s="20"/>
      <c r="AI38" s="20"/>
    </row>
    <row r="39" spans="1:35" ht="15" thickBot="1" x14ac:dyDescent="0.4">
      <c r="A39" s="65" t="s">
        <v>67</v>
      </c>
      <c r="B39" s="107">
        <v>3.95</v>
      </c>
      <c r="C39" s="38">
        <v>4.22</v>
      </c>
      <c r="D39" s="37">
        <v>4.32</v>
      </c>
      <c r="E39" s="37">
        <v>4.4000000000000004</v>
      </c>
      <c r="F39" s="107">
        <v>22.11</v>
      </c>
      <c r="G39" s="38">
        <v>23.61</v>
      </c>
      <c r="H39" s="37">
        <v>24.15</v>
      </c>
      <c r="I39" s="37">
        <v>24.61</v>
      </c>
      <c r="J39" s="107">
        <v>5.14</v>
      </c>
      <c r="K39" s="38">
        <v>5.54</v>
      </c>
      <c r="L39" s="37">
        <v>5.9</v>
      </c>
      <c r="M39" s="37">
        <v>6.05</v>
      </c>
      <c r="O39" s="146"/>
      <c r="P39" s="146"/>
      <c r="S39" s="1"/>
      <c r="Y39" s="20"/>
      <c r="Z39" s="20"/>
      <c r="AB39" s="20"/>
      <c r="AC39" s="20"/>
      <c r="AD39" s="20"/>
      <c r="AE39"/>
      <c r="AF39"/>
      <c r="AG39" s="20"/>
      <c r="AH39" s="20"/>
      <c r="AI39" s="20"/>
    </row>
    <row r="40" spans="1:35" ht="15" thickBot="1" x14ac:dyDescent="0.4">
      <c r="A40" s="63" t="s">
        <v>84</v>
      </c>
      <c r="B40" s="107">
        <v>3.95</v>
      </c>
      <c r="C40" s="42">
        <v>4.22</v>
      </c>
      <c r="D40" s="41">
        <v>4.32</v>
      </c>
      <c r="E40" s="41">
        <v>4.4000000000000004</v>
      </c>
      <c r="F40" s="107">
        <v>22.11</v>
      </c>
      <c r="G40" s="42">
        <v>23.61</v>
      </c>
      <c r="H40" s="41">
        <v>24.15</v>
      </c>
      <c r="I40" s="41">
        <v>24.61</v>
      </c>
      <c r="J40" s="107">
        <v>12.96</v>
      </c>
      <c r="K40" s="42">
        <v>13.97</v>
      </c>
      <c r="L40" s="41">
        <v>14.88</v>
      </c>
      <c r="M40" s="41">
        <v>15.26</v>
      </c>
      <c r="O40" s="146"/>
      <c r="P40" s="146"/>
      <c r="S40" s="1"/>
      <c r="Y40" s="20"/>
      <c r="Z40" s="20"/>
      <c r="AB40" s="20"/>
      <c r="AC40" s="20"/>
      <c r="AD40" s="20"/>
      <c r="AE40"/>
      <c r="AF40"/>
      <c r="AG40" s="20"/>
      <c r="AH40" s="20"/>
      <c r="AI40" s="20"/>
    </row>
    <row r="41" spans="1:35" ht="15" thickBot="1" x14ac:dyDescent="0.4">
      <c r="A41" s="65" t="s">
        <v>83</v>
      </c>
      <c r="B41" s="107">
        <v>3.95</v>
      </c>
      <c r="C41" s="38">
        <v>4.22</v>
      </c>
      <c r="D41" s="37">
        <v>4.32</v>
      </c>
      <c r="E41" s="37">
        <v>4.4000000000000004</v>
      </c>
      <c r="F41" s="107">
        <v>22.11</v>
      </c>
      <c r="G41" s="38">
        <v>23.61</v>
      </c>
      <c r="H41" s="37">
        <v>24.15</v>
      </c>
      <c r="I41" s="37">
        <v>24.61</v>
      </c>
      <c r="J41" s="107">
        <v>11.1</v>
      </c>
      <c r="K41" s="38">
        <v>11.97</v>
      </c>
      <c r="L41" s="37">
        <v>12.75</v>
      </c>
      <c r="M41" s="37">
        <v>13.07</v>
      </c>
      <c r="O41" s="146"/>
      <c r="P41" s="146"/>
      <c r="S41" s="1"/>
      <c r="Y41" s="20"/>
      <c r="Z41" s="20"/>
      <c r="AB41" s="20"/>
      <c r="AC41" s="20"/>
      <c r="AD41" s="20"/>
      <c r="AE41"/>
      <c r="AF41"/>
      <c r="AG41" s="20"/>
      <c r="AH41" s="20"/>
      <c r="AI41" s="20"/>
    </row>
    <row r="42" spans="1:35" ht="15" thickBot="1" x14ac:dyDescent="0.4">
      <c r="A42" s="63" t="s">
        <v>66</v>
      </c>
      <c r="B42" s="107">
        <v>3.95</v>
      </c>
      <c r="C42" s="42">
        <v>4.22</v>
      </c>
      <c r="D42" s="41">
        <v>4.32</v>
      </c>
      <c r="E42" s="41">
        <v>4.4000000000000004</v>
      </c>
      <c r="F42" s="107">
        <v>22.11</v>
      </c>
      <c r="G42" s="42">
        <v>23.61</v>
      </c>
      <c r="H42" s="41">
        <v>24.15</v>
      </c>
      <c r="I42" s="41">
        <v>24.61</v>
      </c>
      <c r="J42" s="107">
        <v>16.899999999999999</v>
      </c>
      <c r="K42" s="42">
        <v>18.22</v>
      </c>
      <c r="L42" s="41">
        <v>19.399999999999999</v>
      </c>
      <c r="M42" s="41">
        <v>19.89</v>
      </c>
      <c r="O42" s="146"/>
      <c r="P42" s="146"/>
      <c r="S42" s="1"/>
      <c r="Y42" s="20"/>
      <c r="Z42" s="20"/>
      <c r="AB42" s="20"/>
      <c r="AC42" s="20"/>
      <c r="AD42" s="20"/>
      <c r="AE42"/>
      <c r="AF42"/>
      <c r="AG42" s="20"/>
      <c r="AH42" s="20"/>
      <c r="AI42" s="20"/>
    </row>
    <row r="43" spans="1:35" ht="15" thickBot="1" x14ac:dyDescent="0.4">
      <c r="A43" s="65" t="s">
        <v>62</v>
      </c>
      <c r="B43" s="107">
        <v>3.95</v>
      </c>
      <c r="C43" s="38">
        <v>4.22</v>
      </c>
      <c r="D43" s="37">
        <v>4.32</v>
      </c>
      <c r="E43" s="37">
        <v>4.4000000000000004</v>
      </c>
      <c r="F43" s="107">
        <v>22.11</v>
      </c>
      <c r="G43" s="38">
        <v>23.61</v>
      </c>
      <c r="H43" s="37">
        <v>24.15</v>
      </c>
      <c r="I43" s="37">
        <v>24.61</v>
      </c>
      <c r="J43" s="107">
        <v>20</v>
      </c>
      <c r="K43" s="38">
        <v>21.56</v>
      </c>
      <c r="L43" s="37">
        <v>22.96</v>
      </c>
      <c r="M43" s="37">
        <v>23.54</v>
      </c>
      <c r="O43" s="146"/>
      <c r="P43" s="146"/>
      <c r="S43" s="1"/>
      <c r="Y43" s="20"/>
      <c r="Z43" s="20"/>
      <c r="AB43" s="20"/>
      <c r="AC43" s="20"/>
      <c r="AD43" s="20"/>
      <c r="AE43"/>
      <c r="AF43"/>
      <c r="AG43" s="20"/>
      <c r="AH43" s="20"/>
      <c r="AI43" s="20"/>
    </row>
    <row r="44" spans="1:35" ht="15" thickBot="1" x14ac:dyDescent="0.4">
      <c r="A44" s="63" t="s">
        <v>73</v>
      </c>
      <c r="B44" s="107">
        <v>3.95</v>
      </c>
      <c r="C44" s="42">
        <v>4.22</v>
      </c>
      <c r="D44" s="41">
        <v>4.32</v>
      </c>
      <c r="E44" s="41">
        <v>4.4000000000000004</v>
      </c>
      <c r="F44" s="107">
        <v>22.11</v>
      </c>
      <c r="G44" s="42">
        <v>23.61</v>
      </c>
      <c r="H44" s="41">
        <v>24.15</v>
      </c>
      <c r="I44" s="41">
        <v>24.61</v>
      </c>
      <c r="J44" s="107">
        <v>21.12</v>
      </c>
      <c r="K44" s="42">
        <v>22.77</v>
      </c>
      <c r="L44" s="41">
        <v>24.25</v>
      </c>
      <c r="M44" s="41">
        <v>24.87</v>
      </c>
      <c r="O44" s="146"/>
      <c r="P44" s="146"/>
      <c r="S44" s="1"/>
      <c r="Y44" s="20"/>
      <c r="Z44" s="20"/>
      <c r="AB44" s="20"/>
      <c r="AC44" s="20"/>
      <c r="AD44" s="20"/>
      <c r="AE44"/>
      <c r="AF44"/>
      <c r="AG44" s="20"/>
      <c r="AH44" s="20"/>
      <c r="AI44" s="20"/>
    </row>
    <row r="45" spans="1:35" ht="15" thickBot="1" x14ac:dyDescent="0.4">
      <c r="A45" s="65" t="s">
        <v>81</v>
      </c>
      <c r="B45" s="107">
        <v>3.95</v>
      </c>
      <c r="C45" s="38">
        <v>4.22</v>
      </c>
      <c r="D45" s="37">
        <v>4.32</v>
      </c>
      <c r="E45" s="37">
        <v>4.4000000000000004</v>
      </c>
      <c r="F45" s="107">
        <v>22.11</v>
      </c>
      <c r="G45" s="38">
        <v>23.61</v>
      </c>
      <c r="H45" s="37">
        <v>24.15</v>
      </c>
      <c r="I45" s="37">
        <v>24.61</v>
      </c>
      <c r="J45" s="107">
        <v>21.12</v>
      </c>
      <c r="K45" s="38">
        <v>22.77</v>
      </c>
      <c r="L45" s="37">
        <v>24.25</v>
      </c>
      <c r="M45" s="37">
        <v>24.87</v>
      </c>
      <c r="O45" s="146"/>
      <c r="P45" s="146"/>
      <c r="S45" s="1"/>
      <c r="Y45" s="20"/>
      <c r="Z45" s="20"/>
      <c r="AB45" s="20"/>
      <c r="AC45" s="20"/>
      <c r="AD45" s="20"/>
      <c r="AE45"/>
      <c r="AF45"/>
      <c r="AG45" s="20"/>
      <c r="AH45" s="20"/>
      <c r="AI45" s="20"/>
    </row>
    <row r="46" spans="1:35" ht="15" thickBot="1" x14ac:dyDescent="0.4">
      <c r="A46" s="105" t="s">
        <v>80</v>
      </c>
      <c r="B46" s="108">
        <v>3.95</v>
      </c>
      <c r="C46" s="57">
        <v>4.22</v>
      </c>
      <c r="D46" s="58">
        <v>4.32</v>
      </c>
      <c r="E46" s="58">
        <v>4.4000000000000004</v>
      </c>
      <c r="F46" s="108">
        <v>22.11</v>
      </c>
      <c r="G46" s="57">
        <v>23.61</v>
      </c>
      <c r="H46" s="58">
        <v>24.15</v>
      </c>
      <c r="I46" s="58">
        <v>24.61</v>
      </c>
      <c r="J46" s="108">
        <v>21.12</v>
      </c>
      <c r="K46" s="57">
        <v>22.77</v>
      </c>
      <c r="L46" s="58">
        <v>24.25</v>
      </c>
      <c r="M46" s="58">
        <v>24.87</v>
      </c>
      <c r="O46" s="146"/>
      <c r="P46" s="146"/>
      <c r="S46" s="1"/>
      <c r="Y46" s="20"/>
      <c r="Z46" s="20"/>
      <c r="AB46" s="20"/>
      <c r="AC46" s="20"/>
      <c r="AD46" s="20"/>
      <c r="AE46"/>
      <c r="AF46"/>
      <c r="AG46" s="20"/>
      <c r="AH46" s="20"/>
      <c r="AI46" s="20"/>
    </row>
    <row r="47" spans="1:35" ht="14.5" x14ac:dyDescent="0.35">
      <c r="S47" s="1"/>
      <c r="V47" s="20"/>
      <c r="W47" s="20"/>
      <c r="Y47" s="20"/>
      <c r="Z47" s="20"/>
      <c r="AA47" s="20"/>
      <c r="AB47"/>
      <c r="AC47"/>
      <c r="AD47" s="20"/>
      <c r="AE47" s="20"/>
      <c r="AF47" s="20"/>
    </row>
    <row r="48" spans="1:35" ht="15.5" x14ac:dyDescent="0.35">
      <c r="A48" s="12" t="s">
        <v>136</v>
      </c>
      <c r="B48" s="13"/>
      <c r="C48" s="13"/>
      <c r="D48" s="13"/>
      <c r="E48" s="13"/>
      <c r="F48" s="13"/>
      <c r="S48" s="1"/>
      <c r="V48" s="20"/>
      <c r="W48" s="20"/>
      <c r="Y48" s="20"/>
      <c r="Z48" s="20"/>
      <c r="AA48" s="20"/>
      <c r="AB48"/>
      <c r="AC48"/>
      <c r="AD48" s="20"/>
      <c r="AE48" s="20"/>
      <c r="AF48" s="20"/>
    </row>
    <row r="49" spans="1:32" ht="14.5" x14ac:dyDescent="0.35">
      <c r="B49" s="35"/>
      <c r="S49" s="1"/>
      <c r="V49" s="20"/>
      <c r="W49" s="20"/>
      <c r="Y49" s="20"/>
      <c r="Z49" s="20"/>
      <c r="AA49" s="20"/>
      <c r="AB49"/>
      <c r="AC49"/>
      <c r="AD49" s="20"/>
      <c r="AE49" s="20"/>
      <c r="AF49" s="20"/>
    </row>
    <row r="50" spans="1:32" ht="14.5" x14ac:dyDescent="0.35">
      <c r="A50" s="10" t="s">
        <v>137</v>
      </c>
      <c r="B50" s="35"/>
      <c r="S50" s="1"/>
      <c r="V50" s="20"/>
      <c r="W50" s="20"/>
      <c r="Y50" s="20"/>
      <c r="Z50" s="20"/>
      <c r="AA50" s="20"/>
      <c r="AB50"/>
      <c r="AC50"/>
      <c r="AD50" s="20"/>
      <c r="AE50" s="20"/>
      <c r="AF50" s="20"/>
    </row>
    <row r="51" spans="1:32" ht="14.5" x14ac:dyDescent="0.35">
      <c r="B51" s="35"/>
      <c r="S51" s="1"/>
      <c r="V51" s="20"/>
      <c r="W51" s="20"/>
      <c r="Y51" s="20"/>
      <c r="Z51" s="20"/>
      <c r="AA51" s="20"/>
      <c r="AB51"/>
      <c r="AC51"/>
      <c r="AD51" s="20"/>
      <c r="AE51" s="20"/>
      <c r="AF51" s="20"/>
    </row>
    <row r="52" spans="1:32" ht="14.5" x14ac:dyDescent="0.35">
      <c r="A52" s="82" t="s">
        <v>138</v>
      </c>
      <c r="B52" s="250" t="s">
        <v>139</v>
      </c>
      <c r="C52" s="250"/>
      <c r="D52" s="250"/>
      <c r="E52" s="250"/>
      <c r="F52" s="250"/>
      <c r="S52" s="1"/>
      <c r="V52" s="20"/>
      <c r="W52" s="20"/>
      <c r="Y52" s="20"/>
      <c r="Z52" s="20"/>
      <c r="AA52" s="20"/>
      <c r="AB52"/>
      <c r="AC52"/>
      <c r="AD52" s="20"/>
      <c r="AE52" s="20"/>
      <c r="AF52" s="20"/>
    </row>
    <row r="53" spans="1:32" ht="14.5" x14ac:dyDescent="0.35">
      <c r="A53" s="82" t="s">
        <v>140</v>
      </c>
      <c r="B53" s="250" t="s">
        <v>141</v>
      </c>
      <c r="C53" s="250"/>
      <c r="D53" s="250"/>
      <c r="E53" s="250"/>
      <c r="F53" s="250"/>
      <c r="S53" s="1"/>
      <c r="V53" s="20"/>
      <c r="W53" s="20"/>
      <c r="Y53" s="20"/>
      <c r="Z53" s="20"/>
      <c r="AA53" s="20"/>
      <c r="AB53"/>
      <c r="AC53"/>
      <c r="AD53" s="20"/>
      <c r="AE53" s="20"/>
      <c r="AF53" s="20"/>
    </row>
    <row r="54" spans="1:32" ht="14.5" x14ac:dyDescent="0.35">
      <c r="A54" s="82" t="s">
        <v>142</v>
      </c>
      <c r="B54" s="250" t="s">
        <v>143</v>
      </c>
      <c r="C54" s="250"/>
      <c r="D54" s="250"/>
      <c r="E54" s="250"/>
      <c r="F54" s="250"/>
      <c r="S54" s="1"/>
      <c r="V54" s="20"/>
      <c r="W54" s="20"/>
      <c r="Y54" s="20"/>
      <c r="Z54" s="20"/>
      <c r="AA54" s="20"/>
      <c r="AB54"/>
      <c r="AC54"/>
      <c r="AD54" s="20"/>
      <c r="AE54" s="20"/>
      <c r="AF54" s="20"/>
    </row>
    <row r="55" spans="1:32" ht="14.5" x14ac:dyDescent="0.35">
      <c r="B55" s="250"/>
      <c r="C55" s="250"/>
      <c r="D55" s="250"/>
      <c r="E55" s="250"/>
      <c r="F55" s="250"/>
      <c r="S55" s="1"/>
      <c r="V55" s="20"/>
      <c r="W55" s="20"/>
      <c r="Y55" s="20"/>
      <c r="Z55" s="20"/>
      <c r="AA55" s="20"/>
      <c r="AB55"/>
      <c r="AC55"/>
      <c r="AD55" s="20"/>
      <c r="AE55" s="20"/>
      <c r="AF55" s="20"/>
    </row>
    <row r="56" spans="1:32" ht="15.5" x14ac:dyDescent="0.35">
      <c r="A56" s="12" t="s">
        <v>144</v>
      </c>
      <c r="B56" s="13"/>
      <c r="C56" s="13"/>
      <c r="D56" s="13"/>
      <c r="E56" s="13"/>
      <c r="F56" s="13"/>
      <c r="S56" s="1"/>
      <c r="V56" s="20"/>
      <c r="W56" s="20"/>
      <c r="Y56" s="20"/>
      <c r="Z56" s="20"/>
      <c r="AA56" s="20"/>
      <c r="AB56"/>
      <c r="AC56"/>
      <c r="AD56" s="20"/>
      <c r="AE56" s="20"/>
      <c r="AF56" s="20"/>
    </row>
    <row r="57" spans="1:32" ht="14.5" x14ac:dyDescent="0.35">
      <c r="S57" s="1"/>
      <c r="V57" s="20"/>
      <c r="W57" s="20"/>
      <c r="Y57" s="20"/>
      <c r="Z57" s="20"/>
      <c r="AA57" s="20"/>
      <c r="AB57"/>
      <c r="AC57"/>
      <c r="AD57" s="20"/>
      <c r="AE57" s="20"/>
      <c r="AF57" s="20"/>
    </row>
    <row r="58" spans="1:32" ht="14.5" x14ac:dyDescent="0.35">
      <c r="A58" s="10" t="s">
        <v>145</v>
      </c>
      <c r="B58" s="83" t="str">
        <f>Calculator!C18</f>
        <v>Hamilton</v>
      </c>
      <c r="S58" s="1"/>
      <c r="V58" s="20"/>
      <c r="W58" s="20"/>
      <c r="Y58" s="20"/>
      <c r="Z58" s="20"/>
      <c r="AA58" s="20"/>
      <c r="AB58"/>
      <c r="AC58"/>
      <c r="AD58" s="20"/>
      <c r="AE58" s="20"/>
      <c r="AF58" s="20"/>
    </row>
    <row r="59" spans="1:32" ht="14.5" x14ac:dyDescent="0.35">
      <c r="A59" s="10" t="s">
        <v>20</v>
      </c>
      <c r="B59" s="84">
        <f>Calculator!C20</f>
        <v>350000</v>
      </c>
      <c r="S59" s="1"/>
      <c r="V59" s="20"/>
      <c r="W59" s="20"/>
      <c r="Y59" s="20"/>
      <c r="Z59" s="20"/>
      <c r="AA59" s="20"/>
      <c r="AB59"/>
      <c r="AC59"/>
      <c r="AD59" s="20"/>
      <c r="AE59" s="20"/>
      <c r="AF59" s="20"/>
    </row>
    <row r="60" spans="1:32" ht="26" x14ac:dyDescent="0.35">
      <c r="B60" s="10"/>
      <c r="D60" s="68" t="str">
        <f>'Airways Aerodrome'!D78</f>
        <v>2024/25 Prices</v>
      </c>
      <c r="E60" s="68" t="str">
        <f>'Airways Aerodrome'!E78</f>
        <v>2025/26 Prices</v>
      </c>
      <c r="F60" s="68" t="str">
        <f>'Airways Aerodrome'!F78</f>
        <v>2026/27 Prices</v>
      </c>
      <c r="G60" s="68" t="str">
        <f>'Airways Aerodrome'!G78</f>
        <v>2027/28 Prices</v>
      </c>
      <c r="S60" s="1"/>
      <c r="V60" s="20"/>
      <c r="W60" s="20"/>
      <c r="Y60" s="20"/>
      <c r="Z60" s="20"/>
      <c r="AA60" s="20"/>
      <c r="AB60"/>
      <c r="AC60"/>
      <c r="AD60" s="20"/>
      <c r="AE60" s="20"/>
      <c r="AF60" s="20"/>
    </row>
    <row r="61" spans="1:32" ht="14.5" x14ac:dyDescent="0.35">
      <c r="A61" s="10" t="s">
        <v>126</v>
      </c>
      <c r="B61" s="10"/>
      <c r="D61" s="86" t="e">
        <f>VLOOKUP($B$58,$A$33:$M$46,2,FALSE)</f>
        <v>#N/A</v>
      </c>
      <c r="E61" s="86" t="e">
        <f>VLOOKUP($B$58,$A$33:$M$46,3,FALSE)</f>
        <v>#N/A</v>
      </c>
      <c r="F61" s="86" t="e">
        <f>VLOOKUP($B$58,$A$33:$M$46,4,FALSE)</f>
        <v>#N/A</v>
      </c>
      <c r="G61" s="86" t="e">
        <f>VLOOKUP($B$58,$A$33:$M$46,5,FALSE)</f>
        <v>#N/A</v>
      </c>
      <c r="S61" s="1"/>
      <c r="V61" s="20"/>
      <c r="W61" s="20"/>
      <c r="Y61" s="20"/>
      <c r="Z61" s="20"/>
      <c r="AA61" s="20"/>
      <c r="AB61"/>
      <c r="AC61"/>
      <c r="AD61" s="20"/>
      <c r="AE61" s="20"/>
      <c r="AF61" s="20"/>
    </row>
    <row r="62" spans="1:32" ht="14.5" x14ac:dyDescent="0.35">
      <c r="A62" s="10" t="s">
        <v>127</v>
      </c>
      <c r="B62" s="10"/>
      <c r="D62" s="86" t="e">
        <f>VLOOKUP($B$58,$A$33:$M$46,6,FALSE)</f>
        <v>#N/A</v>
      </c>
      <c r="E62" s="86" t="e">
        <f>VLOOKUP($B$58,$A$33:$M$46,7,FALSE)</f>
        <v>#N/A</v>
      </c>
      <c r="F62" s="86" t="e">
        <f>VLOOKUP($B$58,$A$33:$M$46,8,FALSE)</f>
        <v>#N/A</v>
      </c>
      <c r="G62" s="86" t="e">
        <f>VLOOKUP($B$58,$A$33:$M$46,9,FALSE)</f>
        <v>#N/A</v>
      </c>
      <c r="S62" s="1"/>
      <c r="V62" s="20"/>
      <c r="W62" s="20"/>
      <c r="Y62" s="20"/>
      <c r="Z62" s="20"/>
      <c r="AA62" s="20"/>
      <c r="AB62"/>
      <c r="AC62"/>
      <c r="AD62" s="20"/>
      <c r="AE62" s="20"/>
      <c r="AF62" s="20"/>
    </row>
    <row r="63" spans="1:32" ht="14.5" x14ac:dyDescent="0.35">
      <c r="A63" s="10" t="s">
        <v>146</v>
      </c>
      <c r="B63" s="10"/>
      <c r="D63" s="86" t="e">
        <f>VLOOKUP($B$58,$A$33:$M$46,10,FALSE)</f>
        <v>#N/A</v>
      </c>
      <c r="E63" s="86" t="e">
        <f>VLOOKUP($B$58,$A$33:$M$46,11,FALSE)</f>
        <v>#N/A</v>
      </c>
      <c r="F63" s="86" t="e">
        <f>VLOOKUP($B$58,$A$33:$M$46,12,FALSE)</f>
        <v>#N/A</v>
      </c>
      <c r="G63" s="86" t="e">
        <f>VLOOKUP($B$58,$A$33:$M$46,13,FALSE)</f>
        <v>#N/A</v>
      </c>
      <c r="S63" s="1"/>
      <c r="V63" s="20"/>
      <c r="W63" s="20"/>
      <c r="Y63" s="20"/>
      <c r="Z63" s="20"/>
      <c r="AA63" s="20"/>
      <c r="AB63"/>
      <c r="AC63"/>
      <c r="AD63" s="20"/>
      <c r="AE63" s="20"/>
      <c r="AF63" s="20"/>
    </row>
    <row r="64" spans="1:32" ht="14.5" x14ac:dyDescent="0.35">
      <c r="B64" s="10"/>
      <c r="S64" s="1"/>
      <c r="V64" s="20"/>
      <c r="W64" s="20"/>
      <c r="Y64" s="20"/>
      <c r="Z64" s="20"/>
      <c r="AA64" s="20"/>
      <c r="AB64"/>
      <c r="AC64"/>
      <c r="AD64" s="20"/>
      <c r="AE64" s="20"/>
      <c r="AF64" s="20"/>
    </row>
    <row r="65" spans="1:32" ht="14.5" x14ac:dyDescent="0.35">
      <c r="S65" s="1"/>
      <c r="V65" s="20"/>
      <c r="W65" s="20"/>
      <c r="Y65" s="20"/>
      <c r="Z65" s="20"/>
      <c r="AA65" s="20"/>
      <c r="AB65"/>
      <c r="AC65"/>
      <c r="AD65" s="20"/>
      <c r="AE65" s="20"/>
      <c r="AF65" s="20"/>
    </row>
    <row r="66" spans="1:32" ht="14.5" x14ac:dyDescent="0.35">
      <c r="S66" s="1"/>
      <c r="V66" s="20"/>
      <c r="W66" s="20"/>
      <c r="Y66" s="20"/>
      <c r="Z66" s="20"/>
      <c r="AA66" s="20"/>
      <c r="AB66"/>
      <c r="AC66"/>
      <c r="AD66" s="20"/>
      <c r="AE66" s="20"/>
      <c r="AF66" s="20"/>
    </row>
    <row r="67" spans="1:32" ht="15.5" x14ac:dyDescent="0.35">
      <c r="A67" s="12" t="s">
        <v>147</v>
      </c>
      <c r="B67" s="13"/>
      <c r="C67" s="13"/>
      <c r="D67" s="13"/>
      <c r="E67" s="13"/>
      <c r="F67" s="13"/>
      <c r="S67" s="1"/>
      <c r="V67" s="20"/>
      <c r="W67" s="20"/>
      <c r="Y67" s="20"/>
      <c r="Z67" s="20"/>
      <c r="AA67" s="20"/>
      <c r="AB67"/>
      <c r="AC67"/>
      <c r="AD67" s="20"/>
      <c r="AE67" s="20"/>
      <c r="AF67" s="20"/>
    </row>
    <row r="68" spans="1:32" ht="14.5" x14ac:dyDescent="0.35">
      <c r="S68" s="1"/>
      <c r="V68" s="20"/>
      <c r="W68" s="20"/>
      <c r="Y68" s="20"/>
      <c r="Z68" s="20"/>
      <c r="AA68" s="20"/>
      <c r="AB68"/>
      <c r="AC68"/>
      <c r="AD68" s="20"/>
      <c r="AE68" s="20"/>
      <c r="AF68" s="20"/>
    </row>
    <row r="69" spans="1:32" ht="26" x14ac:dyDescent="0.35">
      <c r="C69" s="68" t="s">
        <v>148</v>
      </c>
      <c r="D69" s="68" t="str">
        <f>D60</f>
        <v>2024/25 Prices</v>
      </c>
      <c r="E69" s="68" t="str">
        <f t="shared" ref="E69:G69" si="1">E60</f>
        <v>2025/26 Prices</v>
      </c>
      <c r="F69" s="68" t="str">
        <f t="shared" si="1"/>
        <v>2026/27 Prices</v>
      </c>
      <c r="G69" s="68" t="str">
        <f t="shared" si="1"/>
        <v>2027/28 Prices</v>
      </c>
      <c r="S69" s="1"/>
      <c r="V69" s="20"/>
      <c r="W69" s="20"/>
      <c r="Y69" s="20"/>
      <c r="Z69" s="20"/>
      <c r="AA69" s="20"/>
      <c r="AB69"/>
      <c r="AC69"/>
      <c r="AD69" s="20"/>
      <c r="AE69" s="20"/>
      <c r="AF69" s="20"/>
    </row>
    <row r="70" spans="1:32" ht="14.5" x14ac:dyDescent="0.35">
      <c r="A70" s="82" t="s">
        <v>138</v>
      </c>
      <c r="B70" s="22" t="s">
        <v>149</v>
      </c>
      <c r="C70" s="251" t="s">
        <v>150</v>
      </c>
      <c r="D70" s="87" t="e">
        <f>($B$59/5000)*D62</f>
        <v>#N/A</v>
      </c>
      <c r="E70" s="87" t="e">
        <f t="shared" ref="E70:G70" si="2">($B$59/5000)*E62</f>
        <v>#N/A</v>
      </c>
      <c r="F70" s="87" t="e">
        <f t="shared" si="2"/>
        <v>#N/A</v>
      </c>
      <c r="G70" s="87" t="e">
        <f t="shared" si="2"/>
        <v>#N/A</v>
      </c>
      <c r="S70" s="1"/>
      <c r="V70" s="20"/>
      <c r="W70" s="20"/>
      <c r="Y70" s="20"/>
      <c r="Z70" s="20"/>
      <c r="AA70" s="20"/>
      <c r="AB70"/>
      <c r="AC70"/>
      <c r="AD70" s="20"/>
      <c r="AE70" s="20"/>
      <c r="AF70" s="20"/>
    </row>
    <row r="71" spans="1:32" ht="14.5" x14ac:dyDescent="0.35">
      <c r="A71" s="82" t="s">
        <v>140</v>
      </c>
      <c r="B71" s="22" t="s">
        <v>151</v>
      </c>
      <c r="C71" s="252"/>
      <c r="D71" s="87" t="e">
        <f>((($B$59/1000)-5)*D63)+D62</f>
        <v>#N/A</v>
      </c>
      <c r="E71" s="87" t="e">
        <f t="shared" ref="E71:F71" si="3">((($B$59/1000)-5)*E63)+E62</f>
        <v>#N/A</v>
      </c>
      <c r="F71" s="87" t="e">
        <f t="shared" si="3"/>
        <v>#N/A</v>
      </c>
      <c r="G71" s="87" t="e">
        <f>((($B$59/1000)-5)*G63)+G62</f>
        <v>#N/A</v>
      </c>
      <c r="S71" s="1"/>
      <c r="V71" s="20"/>
      <c r="W71" s="20"/>
      <c r="Y71" s="20"/>
      <c r="Z71" s="20"/>
      <c r="AA71" s="20"/>
      <c r="AB71"/>
      <c r="AC71"/>
      <c r="AD71" s="20"/>
      <c r="AE71" s="20"/>
      <c r="AF71" s="20"/>
    </row>
    <row r="72" spans="1:32" ht="14.5" x14ac:dyDescent="0.35">
      <c r="A72" s="82" t="s">
        <v>142</v>
      </c>
      <c r="B72" s="22" t="s">
        <v>152</v>
      </c>
      <c r="C72" s="253"/>
      <c r="D72" s="87" t="e">
        <f>(D63*(5*(SQRT(($B$59/1000)-5))))+D62</f>
        <v>#N/A</v>
      </c>
      <c r="E72" s="87" t="e">
        <f t="shared" ref="E72:G72" si="4">(E63*(5*(SQRT(($B$59/1000)-5))))+E62</f>
        <v>#N/A</v>
      </c>
      <c r="F72" s="87" t="e">
        <f t="shared" si="4"/>
        <v>#N/A</v>
      </c>
      <c r="G72" s="87" t="e">
        <f t="shared" si="4"/>
        <v>#N/A</v>
      </c>
      <c r="S72" s="1"/>
      <c r="V72" s="20"/>
      <c r="W72" s="20"/>
      <c r="Y72" s="20"/>
      <c r="Z72" s="20"/>
      <c r="AA72" s="20"/>
      <c r="AB72"/>
      <c r="AC72"/>
      <c r="AD72" s="20"/>
      <c r="AE72" s="20"/>
      <c r="AF72" s="20"/>
    </row>
    <row r="73" spans="1:32" ht="14.5" x14ac:dyDescent="0.35">
      <c r="S73" s="1"/>
      <c r="V73" s="20"/>
      <c r="W73" s="20"/>
      <c r="Y73" s="20"/>
      <c r="Z73" s="20"/>
      <c r="AA73" s="20"/>
      <c r="AB73"/>
      <c r="AC73"/>
      <c r="AD73" s="20"/>
      <c r="AE73" s="20"/>
      <c r="AF73" s="20"/>
    </row>
    <row r="74" spans="1:32" ht="14.5" x14ac:dyDescent="0.35">
      <c r="A74" s="10" t="s">
        <v>153</v>
      </c>
      <c r="B74" s="22" t="str">
        <f>IF(B59&gt;30000,"C",IF(B59&lt;5000,"A","B"))</f>
        <v>C</v>
      </c>
      <c r="C74" s="85" t="e">
        <f>ROUND((HLOOKUP(B58,$S$16:$AG$18,3,FALSE)),2)</f>
        <v>#N/A</v>
      </c>
      <c r="D74" s="85" t="e">
        <f>ROUND((VLOOKUP($B$74,$B$70:$G$72,3,FALSE)),2)</f>
        <v>#N/A</v>
      </c>
      <c r="E74" s="85" t="e">
        <f>ROUND((VLOOKUP($B$74,$B$70:$G$72,4,FALSE)),2)</f>
        <v>#N/A</v>
      </c>
      <c r="F74" s="85" t="e">
        <f>ROUND((VLOOKUP($B$74,$B$70:$G$72,5,FALSE)),2)</f>
        <v>#N/A</v>
      </c>
      <c r="G74" s="85" t="e">
        <f>ROUND((VLOOKUP($B$74,$B$70:$G$72,6,FALSE)),2)</f>
        <v>#N/A</v>
      </c>
      <c r="S74" s="1"/>
      <c r="V74" s="20"/>
      <c r="W74" s="20"/>
      <c r="Y74" s="20"/>
      <c r="Z74" s="20"/>
      <c r="AA74" s="20"/>
      <c r="AB74"/>
      <c r="AC74"/>
      <c r="AD74" s="20"/>
      <c r="AE74" s="20"/>
      <c r="AF74" s="20"/>
    </row>
    <row r="75" spans="1:32" ht="14.5" x14ac:dyDescent="0.35">
      <c r="S75" s="1"/>
      <c r="V75" s="20"/>
      <c r="W75" s="20"/>
      <c r="Y75" s="20"/>
      <c r="Z75" s="20"/>
      <c r="AA75" s="20"/>
      <c r="AB75"/>
      <c r="AC75"/>
      <c r="AD75" s="20"/>
      <c r="AE75" s="20"/>
      <c r="AF75" s="20"/>
    </row>
    <row r="76" spans="1:32" ht="14.5" x14ac:dyDescent="0.35">
      <c r="A76" s="88" t="s">
        <v>154</v>
      </c>
      <c r="B76" s="89"/>
      <c r="C76" s="90" t="e">
        <f>C74</f>
        <v>#N/A</v>
      </c>
      <c r="D76" s="90" t="e">
        <f>MAX(D61,D74)</f>
        <v>#N/A</v>
      </c>
      <c r="E76" s="90" t="e">
        <f t="shared" ref="E76:G76" si="5">MAX(E61,E74)</f>
        <v>#N/A</v>
      </c>
      <c r="F76" s="90" t="e">
        <f t="shared" si="5"/>
        <v>#N/A</v>
      </c>
      <c r="G76" s="90" t="e">
        <f t="shared" si="5"/>
        <v>#N/A</v>
      </c>
      <c r="S76" s="1"/>
      <c r="V76" s="20"/>
      <c r="W76" s="20"/>
      <c r="Y76" s="20"/>
      <c r="Z76" s="20"/>
      <c r="AA76" s="20"/>
      <c r="AB76"/>
      <c r="AC76"/>
      <c r="AD76" s="20"/>
      <c r="AE76" s="20"/>
      <c r="AF76" s="20"/>
    </row>
    <row r="77" spans="1:32" ht="14.5" x14ac:dyDescent="0.35">
      <c r="S77" s="1"/>
      <c r="V77" s="20"/>
      <c r="W77" s="20"/>
      <c r="Y77" s="20"/>
      <c r="Z77" s="20"/>
      <c r="AA77" s="20"/>
      <c r="AB77"/>
      <c r="AC77"/>
      <c r="AD77" s="20"/>
      <c r="AE77" s="20"/>
      <c r="AF77" s="20"/>
    </row>
    <row r="78" spans="1:32" ht="14.5" x14ac:dyDescent="0.35">
      <c r="S78" s="1"/>
      <c r="V78" s="20"/>
      <c r="W78" s="20"/>
      <c r="Y78" s="20"/>
      <c r="Z78" s="20"/>
      <c r="AA78" s="20"/>
      <c r="AB78"/>
      <c r="AC78"/>
      <c r="AD78" s="20"/>
      <c r="AE78" s="20"/>
      <c r="AF78" s="20"/>
    </row>
    <row r="79" spans="1:32" ht="14.5" x14ac:dyDescent="0.35">
      <c r="S79" s="1"/>
      <c r="V79" s="20"/>
      <c r="W79" s="20"/>
      <c r="Y79" s="20"/>
      <c r="Z79" s="20"/>
      <c r="AA79" s="20"/>
      <c r="AB79"/>
      <c r="AC79"/>
      <c r="AD79" s="20"/>
      <c r="AE79" s="20"/>
      <c r="AF79" s="20"/>
    </row>
    <row r="80" spans="1:32" ht="14.5" x14ac:dyDescent="0.35">
      <c r="S80" s="1"/>
      <c r="V80" s="20"/>
      <c r="W80" s="20"/>
      <c r="Y80" s="20"/>
      <c r="Z80" s="20"/>
      <c r="AA80" s="20"/>
      <c r="AB80"/>
      <c r="AC80"/>
      <c r="AD80" s="20"/>
      <c r="AE80" s="20"/>
      <c r="AF80" s="20"/>
    </row>
    <row r="81" spans="19:32" ht="14.5" x14ac:dyDescent="0.35">
      <c r="S81" s="1"/>
      <c r="V81" s="20"/>
      <c r="W81" s="20"/>
      <c r="Y81" s="20"/>
      <c r="Z81" s="20"/>
      <c r="AA81" s="20"/>
      <c r="AB81"/>
      <c r="AC81"/>
      <c r="AD81" s="20"/>
      <c r="AE81" s="20"/>
      <c r="AF81" s="20"/>
    </row>
  </sheetData>
  <mergeCells count="10">
    <mergeCell ref="B21:E21"/>
    <mergeCell ref="A30:J30"/>
    <mergeCell ref="B31:E31"/>
    <mergeCell ref="F31:I31"/>
    <mergeCell ref="J31:M31"/>
    <mergeCell ref="B53:F53"/>
    <mergeCell ref="B54:F54"/>
    <mergeCell ref="B55:F55"/>
    <mergeCell ref="C70:C72"/>
    <mergeCell ref="B52:F52"/>
  </mergeCells>
  <pageMargins left="0.70866141732283472" right="0.70866141732283472" top="0.74803149606299213" bottom="0.74803149606299213" header="0.31496062992125984" footer="0.31496062992125984"/>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70C0"/>
    <pageSetUpPr fitToPage="1"/>
  </sheetPr>
  <dimension ref="A1:AG228"/>
  <sheetViews>
    <sheetView topLeftCell="A22" zoomScale="80" zoomScaleNormal="80" workbookViewId="0">
      <selection activeCell="B31" sqref="B31:M32"/>
    </sheetView>
  </sheetViews>
  <sheetFormatPr defaultColWidth="9.1796875" defaultRowHeight="13" x14ac:dyDescent="0.3"/>
  <cols>
    <col min="1" max="1" width="29.54296875" style="10" bestFit="1" customWidth="1"/>
    <col min="2" max="9" width="11" style="1" customWidth="1"/>
    <col min="10" max="10" width="12.81640625" style="1" customWidth="1"/>
    <col min="11" max="11" width="13.54296875" style="1" customWidth="1"/>
    <col min="12" max="12" width="9.1796875" style="1" customWidth="1"/>
    <col min="13" max="13" width="13.54296875" style="1" customWidth="1"/>
    <col min="14" max="14" width="9" style="1" customWidth="1"/>
    <col min="15" max="15" width="11" style="1" customWidth="1"/>
    <col min="16" max="16" width="9.1796875" style="1" customWidth="1"/>
    <col min="17" max="17" width="8" style="1" customWidth="1"/>
    <col min="18" max="18" width="11.54296875" style="1" customWidth="1"/>
    <col min="19" max="19" width="16.1796875" style="20" customWidth="1"/>
    <col min="20" max="20" width="13.1796875" style="20" customWidth="1"/>
    <col min="21" max="21" width="12.54296875" style="20" customWidth="1"/>
    <col min="22" max="22" width="12.453125" style="20" customWidth="1"/>
    <col min="23" max="23" width="14.54296875" style="20" customWidth="1"/>
    <col min="24" max="24" width="13.453125" style="20" customWidth="1"/>
    <col min="25" max="25" width="13.54296875" style="20" customWidth="1"/>
    <col min="26" max="26" width="12.54296875" style="20" customWidth="1"/>
    <col min="27" max="28" width="11.1796875" style="20" customWidth="1"/>
    <col min="29" max="30" width="12.54296875" style="20" customWidth="1"/>
    <col min="31" max="31" width="11.54296875" style="20" customWidth="1"/>
    <col min="32" max="44" width="10.453125" style="1" customWidth="1"/>
    <col min="45" max="45" width="8.1796875" style="1" bestFit="1" customWidth="1"/>
    <col min="46" max="46" width="4.453125" style="1" bestFit="1" customWidth="1"/>
    <col min="47" max="47" width="7.1796875" style="1" bestFit="1" customWidth="1"/>
    <col min="48" max="48" width="13" style="1" bestFit="1" customWidth="1"/>
    <col min="49" max="50" width="7.1796875" style="1" bestFit="1" customWidth="1"/>
    <col min="51" max="51" width="10.453125" style="1" customWidth="1"/>
    <col min="52" max="56" width="7.1796875" style="1" bestFit="1" customWidth="1"/>
    <col min="57" max="58" width="7.1796875" style="1" customWidth="1"/>
    <col min="59" max="59" width="7.1796875" style="1" bestFit="1" customWidth="1"/>
    <col min="60" max="65" width="6.81640625" style="1" bestFit="1" customWidth="1"/>
    <col min="66" max="67" width="7.1796875" style="1" bestFit="1" customWidth="1"/>
    <col min="68" max="69" width="6.81640625" style="1" bestFit="1" customWidth="1"/>
    <col min="70" max="70" width="6.453125" style="1" bestFit="1" customWidth="1"/>
    <col min="71" max="71" width="5.453125" style="1" bestFit="1" customWidth="1"/>
    <col min="72" max="72" width="8.54296875" style="1" bestFit="1" customWidth="1"/>
    <col min="73" max="73" width="10.54296875" style="1" bestFit="1" customWidth="1"/>
    <col min="74" max="82" width="6.81640625" style="1" bestFit="1" customWidth="1"/>
    <col min="83" max="83" width="7.453125" style="1" bestFit="1" customWidth="1"/>
    <col min="84" max="84" width="7.1796875" style="1" bestFit="1" customWidth="1"/>
    <col min="85" max="90" width="6.81640625" style="1" bestFit="1" customWidth="1"/>
    <col min="91" max="92" width="7.1796875" style="1" bestFit="1" customWidth="1"/>
    <col min="93" max="94" width="6.81640625" style="1" bestFit="1" customWidth="1"/>
    <col min="95" max="95" width="5.81640625" style="1" bestFit="1" customWidth="1"/>
    <col min="96" max="96" width="5.453125" style="1" bestFit="1" customWidth="1"/>
    <col min="97" max="97" width="8.54296875" style="1" bestFit="1" customWidth="1"/>
    <col min="98" max="98" width="10.54296875" style="1" bestFit="1" customWidth="1"/>
    <col min="99" max="107" width="6.81640625" style="1" bestFit="1" customWidth="1"/>
    <col min="108" max="108" width="7.453125" style="1" bestFit="1" customWidth="1"/>
    <col min="109" max="109" width="7.1796875" style="1" bestFit="1" customWidth="1"/>
    <col min="110" max="115" width="6.81640625" style="1" bestFit="1" customWidth="1"/>
    <col min="116" max="117" width="7.1796875" style="1" bestFit="1" customWidth="1"/>
    <col min="118" max="119" width="6.81640625" style="1" bestFit="1" customWidth="1"/>
    <col min="120" max="120" width="5.81640625" style="1" bestFit="1" customWidth="1"/>
    <col min="121" max="121" width="5.453125" style="1" customWidth="1"/>
    <col min="122" max="122" width="8.54296875" style="1" bestFit="1" customWidth="1"/>
    <col min="123" max="123" width="10.54296875" style="1" bestFit="1" customWidth="1"/>
    <col min="124" max="132" width="6.81640625" style="1" bestFit="1" customWidth="1"/>
    <col min="133" max="133" width="7.453125" style="1" bestFit="1" customWidth="1"/>
    <col min="134" max="134" width="7.1796875" style="1" bestFit="1" customWidth="1"/>
    <col min="135" max="140" width="6.81640625" style="1" bestFit="1" customWidth="1"/>
    <col min="141" max="142" width="7.1796875" style="1" bestFit="1" customWidth="1"/>
    <col min="143" max="143" width="6.81640625" style="1" bestFit="1" customWidth="1"/>
    <col min="144" max="144" width="12.1796875" style="1" bestFit="1" customWidth="1"/>
    <col min="145" max="145" width="7.1796875" style="1" bestFit="1" customWidth="1"/>
    <col min="146" max="146" width="5.453125" style="1" customWidth="1"/>
    <col min="147" max="147" width="5.453125" style="1" bestFit="1" customWidth="1"/>
    <col min="148" max="16384" width="9.1796875" style="1"/>
  </cols>
  <sheetData>
    <row r="1" spans="1:31" x14ac:dyDescent="0.3">
      <c r="A1" s="1"/>
      <c r="S1" s="1"/>
      <c r="T1" s="1"/>
      <c r="U1" s="1"/>
      <c r="V1" s="1"/>
      <c r="W1" s="1"/>
      <c r="X1" s="1"/>
      <c r="Y1" s="1"/>
      <c r="Z1" s="1"/>
      <c r="AA1" s="1"/>
      <c r="AB1" s="1"/>
      <c r="AC1" s="1"/>
      <c r="AD1" s="1"/>
      <c r="AE1" s="1"/>
    </row>
    <row r="2" spans="1:31" ht="12.75" customHeight="1" x14ac:dyDescent="0.35">
      <c r="A2" s="12" t="s">
        <v>91</v>
      </c>
      <c r="B2" s="13"/>
      <c r="C2" s="13"/>
      <c r="D2" s="13"/>
      <c r="E2" s="13"/>
      <c r="F2" s="13"/>
      <c r="R2" s="19"/>
      <c r="S2" s="1"/>
      <c r="T2" s="1"/>
      <c r="U2" s="1"/>
      <c r="V2" s="1"/>
      <c r="W2" s="1"/>
      <c r="X2" s="1"/>
      <c r="Y2" s="1"/>
      <c r="Z2" s="1"/>
      <c r="AA2" s="1"/>
      <c r="AB2" s="1"/>
      <c r="AC2" s="1"/>
      <c r="AD2" s="1"/>
      <c r="AE2" s="1"/>
    </row>
    <row r="3" spans="1:31" x14ac:dyDescent="0.3">
      <c r="A3" s="1"/>
      <c r="R3" s="19"/>
      <c r="S3" s="1"/>
      <c r="T3" s="1"/>
      <c r="U3" s="1"/>
      <c r="V3" s="1"/>
      <c r="W3" s="1"/>
      <c r="X3" s="1"/>
      <c r="Y3" s="1"/>
      <c r="Z3" s="1"/>
      <c r="AA3" s="1"/>
      <c r="AB3" s="1"/>
      <c r="AC3" s="1"/>
      <c r="AD3" s="1"/>
      <c r="AE3" s="1"/>
    </row>
    <row r="4" spans="1:31" x14ac:dyDescent="0.3">
      <c r="A4" s="1"/>
      <c r="R4" s="19"/>
      <c r="S4" s="1"/>
      <c r="T4" s="1"/>
      <c r="U4" s="1"/>
      <c r="V4" s="1"/>
      <c r="W4" s="1"/>
      <c r="X4" s="1"/>
      <c r="Y4" s="1"/>
      <c r="Z4" s="1"/>
      <c r="AA4" s="1"/>
      <c r="AB4" s="1"/>
      <c r="AC4" s="1"/>
      <c r="AD4" s="1"/>
      <c r="AE4" s="1"/>
    </row>
    <row r="5" spans="1:31" ht="52" x14ac:dyDescent="0.3">
      <c r="A5" s="2" t="s">
        <v>175</v>
      </c>
      <c r="B5" s="3" t="s">
        <v>93</v>
      </c>
      <c r="C5" s="4" t="s">
        <v>94</v>
      </c>
      <c r="D5" s="4" t="s">
        <v>95</v>
      </c>
      <c r="E5" s="4" t="s">
        <v>96</v>
      </c>
      <c r="F5" s="4" t="s">
        <v>97</v>
      </c>
      <c r="G5" s="4" t="s">
        <v>98</v>
      </c>
      <c r="H5" s="4" t="s">
        <v>99</v>
      </c>
      <c r="J5" s="5" t="s">
        <v>176</v>
      </c>
      <c r="K5" s="4" t="s">
        <v>96</v>
      </c>
      <c r="L5" s="4" t="s">
        <v>97</v>
      </c>
      <c r="M5" s="4" t="s">
        <v>98</v>
      </c>
      <c r="N5" s="4" t="s">
        <v>99</v>
      </c>
      <c r="R5" s="6"/>
    </row>
    <row r="6" spans="1:31" ht="26" x14ac:dyDescent="0.3">
      <c r="A6" s="17" t="s">
        <v>177</v>
      </c>
      <c r="B6" s="14"/>
      <c r="C6" s="14">
        <f>0.02642*$B$10</f>
        <v>0</v>
      </c>
      <c r="D6" s="14">
        <f>0.02642*$B$10</f>
        <v>0</v>
      </c>
      <c r="E6" s="14">
        <f>0.13253*$B$10</f>
        <v>0</v>
      </c>
      <c r="F6" s="14">
        <f>0.13248*$B$10</f>
        <v>0</v>
      </c>
      <c r="G6" s="14">
        <f>0.13248*$B$10</f>
        <v>0</v>
      </c>
      <c r="H6" s="14">
        <f>0.13248*$B$10</f>
        <v>0</v>
      </c>
      <c r="J6" s="17" t="s">
        <v>177</v>
      </c>
      <c r="K6" s="15">
        <v>2.6199999999999999E-3</v>
      </c>
      <c r="L6" s="15">
        <v>2.6199999999999999E-3</v>
      </c>
      <c r="M6" s="15">
        <v>2.6199999999999999E-3</v>
      </c>
      <c r="N6" s="15">
        <v>0.43990000000000001</v>
      </c>
      <c r="R6" s="6"/>
    </row>
    <row r="7" spans="1:31" ht="26" x14ac:dyDescent="0.3">
      <c r="A7" s="17" t="s">
        <v>178</v>
      </c>
      <c r="B7" s="14"/>
      <c r="C7" s="14">
        <f>0.06196*$C$10</f>
        <v>0</v>
      </c>
      <c r="D7" s="14">
        <f>0.06196*$C$10</f>
        <v>0</v>
      </c>
      <c r="E7" s="14">
        <f>0.15828*$C$10</f>
        <v>0</v>
      </c>
      <c r="F7" s="14">
        <f>0.15828*$C$10</f>
        <v>0</v>
      </c>
      <c r="G7" s="14">
        <f>0.15828*$C$10</f>
        <v>0</v>
      </c>
      <c r="H7" s="14">
        <f>0.15828*$C$10</f>
        <v>0</v>
      </c>
      <c r="J7" s="17" t="s">
        <v>178</v>
      </c>
      <c r="K7" s="15">
        <v>4.6999999999999999E-4</v>
      </c>
      <c r="L7" s="15">
        <v>4.6999999999999999E-4</v>
      </c>
      <c r="M7" s="15">
        <v>4.6999999999999999E-4</v>
      </c>
      <c r="N7" s="15">
        <v>7.5800000000000006E-2</v>
      </c>
      <c r="R7" s="6"/>
    </row>
    <row r="8" spans="1:31" x14ac:dyDescent="0.3">
      <c r="A8" s="1"/>
      <c r="R8" s="6"/>
    </row>
    <row r="9" spans="1:31" ht="26" x14ac:dyDescent="0.3">
      <c r="A9" s="1"/>
      <c r="B9" s="17" t="s">
        <v>177</v>
      </c>
      <c r="C9" s="17" t="s">
        <v>178</v>
      </c>
      <c r="R9" s="6"/>
    </row>
    <row r="10" spans="1:31" x14ac:dyDescent="0.3">
      <c r="A10" s="1" t="s">
        <v>179</v>
      </c>
      <c r="B10" s="34">
        <f>Calculator!$C$22</f>
        <v>0</v>
      </c>
      <c r="C10" s="34">
        <f>Calculator!$C$23</f>
        <v>0</v>
      </c>
      <c r="R10" s="6"/>
    </row>
    <row r="11" spans="1:31" x14ac:dyDescent="0.3">
      <c r="A11" s="1"/>
      <c r="R11" s="6"/>
    </row>
    <row r="12" spans="1:31" s="9" customFormat="1" x14ac:dyDescent="0.3">
      <c r="B12" s="9" t="s">
        <v>180</v>
      </c>
      <c r="S12" s="20"/>
      <c r="T12" s="20"/>
      <c r="U12" s="20"/>
      <c r="V12" s="20"/>
      <c r="W12" s="20"/>
      <c r="X12" s="20"/>
      <c r="Y12" s="20"/>
      <c r="Z12" s="20"/>
      <c r="AA12" s="20"/>
      <c r="AB12" s="20"/>
      <c r="AC12" s="20"/>
      <c r="AD12" s="20"/>
      <c r="AE12" s="20"/>
    </row>
    <row r="13" spans="1:31" s="9" customFormat="1" x14ac:dyDescent="0.3">
      <c r="A13" s="16"/>
      <c r="S13" s="20"/>
      <c r="T13" s="20"/>
      <c r="U13" s="20"/>
      <c r="V13" s="20"/>
      <c r="W13" s="20"/>
      <c r="X13" s="20"/>
      <c r="Y13" s="20"/>
      <c r="Z13" s="20"/>
      <c r="AA13" s="20"/>
      <c r="AB13" s="20"/>
      <c r="AC13" s="20"/>
      <c r="AD13" s="20"/>
      <c r="AE13" s="20"/>
    </row>
    <row r="14" spans="1:31" ht="26" x14ac:dyDescent="0.3">
      <c r="A14" s="1"/>
      <c r="B14" s="17" t="s">
        <v>177</v>
      </c>
      <c r="C14" s="17" t="s">
        <v>178</v>
      </c>
    </row>
    <row r="15" spans="1:31" x14ac:dyDescent="0.3">
      <c r="B15" s="16"/>
      <c r="C15" s="16"/>
      <c r="Q15" s="20"/>
      <c r="R15" s="20"/>
      <c r="AD15" s="1"/>
      <c r="AE15" s="1"/>
    </row>
    <row r="16" spans="1:31" x14ac:dyDescent="0.3">
      <c r="A16" s="1"/>
      <c r="Q16" s="20"/>
      <c r="R16" s="20"/>
      <c r="T16" s="1"/>
      <c r="U16" s="1"/>
      <c r="V16" s="1"/>
      <c r="W16" s="1"/>
      <c r="X16" s="1"/>
      <c r="Y16" s="1"/>
      <c r="Z16" s="1"/>
      <c r="AA16" s="1"/>
      <c r="AB16" s="1"/>
      <c r="AC16" s="1"/>
      <c r="AD16" s="1"/>
      <c r="AE16" s="1"/>
    </row>
    <row r="17" spans="1:33" ht="15.5" x14ac:dyDescent="0.35">
      <c r="A17" s="12" t="s">
        <v>118</v>
      </c>
      <c r="B17" s="13"/>
      <c r="C17" s="13"/>
      <c r="D17" s="13"/>
      <c r="E17" s="13"/>
      <c r="F17" s="13"/>
      <c r="Q17" s="20"/>
      <c r="R17" s="20"/>
      <c r="T17" s="1"/>
      <c r="U17" s="1"/>
      <c r="V17" s="1"/>
      <c r="W17" s="1"/>
      <c r="X17" s="1"/>
      <c r="Y17" s="1"/>
      <c r="Z17" s="1"/>
      <c r="AA17" s="1"/>
      <c r="AB17" s="1"/>
      <c r="AC17" s="1"/>
      <c r="AD17" s="1"/>
      <c r="AE17" s="1"/>
    </row>
    <row r="18" spans="1:33" ht="15" customHeight="1" x14ac:dyDescent="0.3">
      <c r="C18" s="247" t="s">
        <v>119</v>
      </c>
      <c r="D18" s="247"/>
      <c r="E18" s="8"/>
      <c r="F18" s="8"/>
      <c r="S18" s="1"/>
      <c r="T18" s="1"/>
      <c r="U18" s="1"/>
      <c r="V18" s="1"/>
      <c r="W18" s="1"/>
      <c r="X18" s="1"/>
      <c r="Y18" s="1"/>
      <c r="Z18" s="1"/>
      <c r="AA18" s="1"/>
      <c r="AB18" s="1"/>
      <c r="AC18" s="1"/>
      <c r="AD18" s="1"/>
      <c r="AE18" s="1"/>
    </row>
    <row r="19" spans="1:33" ht="48.75" customHeight="1" x14ac:dyDescent="0.3">
      <c r="A19" s="1"/>
      <c r="B19" s="11">
        <v>1</v>
      </c>
      <c r="C19" s="20">
        <v>2</v>
      </c>
      <c r="D19" s="20"/>
      <c r="E19" s="8"/>
      <c r="F19" s="8"/>
      <c r="R19" s="20"/>
      <c r="S19" s="21"/>
      <c r="T19" s="1"/>
      <c r="U19" s="1"/>
      <c r="V19" s="1"/>
      <c r="W19" s="1"/>
      <c r="X19" s="1"/>
      <c r="Y19" s="1"/>
      <c r="Z19" s="1"/>
      <c r="AA19" s="1"/>
      <c r="AB19" s="1"/>
      <c r="AC19" s="1"/>
      <c r="AD19" s="1"/>
      <c r="AE19" s="1"/>
    </row>
    <row r="20" spans="1:33" s="6" customFormat="1" ht="54.75" customHeight="1" x14ac:dyDescent="0.3">
      <c r="B20" s="17"/>
      <c r="C20" s="17" t="s">
        <v>177</v>
      </c>
      <c r="D20" s="17" t="s">
        <v>181</v>
      </c>
      <c r="E20" s="8"/>
      <c r="F20" s="8"/>
      <c r="G20" s="1"/>
      <c r="H20" s="1"/>
      <c r="I20" s="1"/>
      <c r="J20" s="1"/>
      <c r="K20" s="1"/>
      <c r="L20" s="1"/>
      <c r="M20" s="1"/>
      <c r="N20" s="1"/>
      <c r="O20" s="1"/>
      <c r="P20" s="1"/>
      <c r="Q20" s="1"/>
      <c r="R20" s="20"/>
    </row>
    <row r="21" spans="1:33" ht="14.25" customHeight="1" x14ac:dyDescent="0.3">
      <c r="A21" s="32">
        <f>Calculator!$C$20</f>
        <v>350000</v>
      </c>
      <c r="B21" s="9">
        <f>A21</f>
        <v>350000</v>
      </c>
      <c r="C21" s="8">
        <f>(IF($B21&lt;=680,$C$6,IF(AND($B21&gt;=681,$B21&lt;=1999),$D$6,IF(AND($B21&gt;=2000,$B21&lt;=5000),$E$6,IF(AND($B21&gt;=5001,$B21&lt;=7999),$F$6,IF(AND($B21&gt;=8000,$B21&lt;=30000),$G$6,IF($B21&gt;=30001,$H$6))))))+(IF($B21&lt;2000,0,IF(AND($B21&gt;=2000,$B21&lt;=5000),$K$6,IF(AND($B21&gt;=5001,$B21&lt;=30000),$L$6,IF($B21&gt;=30001,$N$6,0))))*(IF($B21&lt;=30000,($B21-2000),SQRT($B21-2000))))*$B$10/100)*(IF($B21&lt;=1999,1,IF(AND($B21&gt;=2000,$B21&lt;=2999),0.3,IF(AND($B21&gt;=3000,$B21&lt;=3999),0.35,IF(AND($B21&gt;=4000,$B21&lt;=4999),0.4,IF(AND($B21&gt;=5000,$B21&lt;=5999),0.5,IF(AND($B21&gt;=6000,$B21&lt;=6999),0.6,IF(AND($B21&gt;=7000,$B21&lt;=7999),0.7,1))))))))</f>
        <v>0</v>
      </c>
      <c r="D21" s="8">
        <f>IF($B$10=0,0,IF(A21&gt;=8000,MAX(10,C21),C21))</f>
        <v>0</v>
      </c>
      <c r="E21" s="8"/>
      <c r="F21" s="8"/>
      <c r="R21" s="20"/>
      <c r="S21" s="1"/>
      <c r="T21" s="1"/>
      <c r="U21" s="1"/>
      <c r="V21" s="1"/>
      <c r="W21" s="1"/>
      <c r="X21" s="1"/>
      <c r="Y21" s="1"/>
      <c r="Z21" s="1"/>
      <c r="AA21" s="1"/>
      <c r="AB21" s="1"/>
      <c r="AC21" s="1"/>
      <c r="AD21" s="1"/>
      <c r="AE21" s="1"/>
    </row>
    <row r="22" spans="1:33" x14ac:dyDescent="0.3">
      <c r="A22" s="26"/>
      <c r="C22" s="8"/>
      <c r="D22" s="8"/>
      <c r="E22" s="8"/>
      <c r="F22" s="8"/>
      <c r="R22" s="20"/>
      <c r="AE22" s="1"/>
    </row>
    <row r="23" spans="1:33" x14ac:dyDescent="0.3">
      <c r="A23" s="26"/>
      <c r="C23" s="8"/>
      <c r="D23" s="8"/>
      <c r="E23" s="8"/>
      <c r="F23" s="8"/>
      <c r="R23" s="20"/>
      <c r="AE23" s="1"/>
    </row>
    <row r="24" spans="1:33" x14ac:dyDescent="0.3">
      <c r="A24" s="26"/>
      <c r="C24" s="8"/>
      <c r="D24" s="8"/>
      <c r="E24" s="8"/>
      <c r="F24" s="8"/>
      <c r="R24" s="20"/>
      <c r="AE24" s="1"/>
    </row>
    <row r="25" spans="1:33" ht="15.5" x14ac:dyDescent="0.35">
      <c r="A25" s="12" t="s">
        <v>123</v>
      </c>
      <c r="B25" s="13"/>
      <c r="C25" s="13"/>
      <c r="D25" s="13"/>
      <c r="E25" s="13"/>
      <c r="F25" s="13"/>
      <c r="R25" s="20"/>
      <c r="AE25" s="1"/>
    </row>
    <row r="26" spans="1:33" x14ac:dyDescent="0.3">
      <c r="A26" s="26"/>
      <c r="C26" s="8"/>
      <c r="D26" s="8"/>
      <c r="E26" s="8"/>
      <c r="F26" s="8"/>
      <c r="R26" s="20"/>
      <c r="AE26" s="1"/>
    </row>
    <row r="27" spans="1:33" x14ac:dyDescent="0.3">
      <c r="A27" s="26"/>
      <c r="C27" s="8"/>
      <c r="D27" s="8"/>
      <c r="E27" s="8"/>
      <c r="F27" s="8"/>
      <c r="R27" s="20"/>
      <c r="AE27" s="1"/>
    </row>
    <row r="28" spans="1:33" ht="14.5" x14ac:dyDescent="0.3">
      <c r="A28" s="246" t="s">
        <v>182</v>
      </c>
      <c r="B28" s="246"/>
      <c r="C28" s="246"/>
      <c r="D28" s="246"/>
      <c r="E28" s="246"/>
      <c r="F28" s="246"/>
      <c r="G28" s="246"/>
      <c r="H28" s="246"/>
      <c r="I28" s="246"/>
      <c r="J28" s="246"/>
      <c r="R28" s="20"/>
      <c r="AE28" s="1"/>
    </row>
    <row r="29" spans="1:33" ht="15" customHeight="1" thickBot="1" x14ac:dyDescent="0.4">
      <c r="A29"/>
      <c r="B29" s="264" t="s">
        <v>126</v>
      </c>
      <c r="C29" s="236"/>
      <c r="D29" s="236"/>
      <c r="E29" s="248"/>
      <c r="F29" s="235" t="s">
        <v>127</v>
      </c>
      <c r="G29" s="236"/>
      <c r="H29" s="236"/>
      <c r="I29" s="248"/>
      <c r="J29" s="235" t="s">
        <v>128</v>
      </c>
      <c r="K29" s="236"/>
      <c r="L29" s="236"/>
      <c r="M29" s="236"/>
      <c r="R29" s="20"/>
      <c r="AE29" s="1"/>
    </row>
    <row r="30" spans="1:33" ht="26.5" thickBot="1" x14ac:dyDescent="0.4">
      <c r="A30"/>
      <c r="B30" s="92" t="str">
        <f>'Airways Aerodrome'!B42</f>
        <v>2024/25 Prices</v>
      </c>
      <c r="C30" s="69" t="str">
        <f>'Airways Aerodrome'!C42</f>
        <v>2025/26 Prices</v>
      </c>
      <c r="D30" s="69" t="str">
        <f>'Airways Aerodrome'!D42</f>
        <v>2026/27 Prices</v>
      </c>
      <c r="E30" s="70" t="str">
        <f>'Airways Aerodrome'!E42</f>
        <v>2027/28 Prices</v>
      </c>
      <c r="F30" s="92" t="str">
        <f>'Airways Aerodrome'!F42</f>
        <v>2024/25 Prices</v>
      </c>
      <c r="G30" s="92" t="str">
        <f>'Airways Aerodrome'!G42</f>
        <v>2025/26 Prices</v>
      </c>
      <c r="H30" s="92" t="str">
        <f>'Airways Aerodrome'!H42</f>
        <v>2026/27 Prices</v>
      </c>
      <c r="I30" s="92" t="str">
        <f>'Airways Aerodrome'!I42</f>
        <v>2027/28 Prices</v>
      </c>
      <c r="J30" s="92" t="str">
        <f>'Airways Aerodrome'!J42</f>
        <v>2024/25 Prices</v>
      </c>
      <c r="K30" s="92" t="str">
        <f>'Airways Aerodrome'!K42</f>
        <v>2025/26 Prices</v>
      </c>
      <c r="L30" s="92" t="str">
        <f>'Airways Aerodrome'!L42</f>
        <v>2026/27 Prices</v>
      </c>
      <c r="M30" s="92" t="str">
        <f>'Airways Aerodrome'!M42</f>
        <v>2027/28 Prices</v>
      </c>
      <c r="S30" s="1"/>
      <c r="AF30" s="20"/>
    </row>
    <row r="31" spans="1:33" ht="13.5" thickBot="1" x14ac:dyDescent="0.35">
      <c r="A31" s="66" t="s">
        <v>183</v>
      </c>
      <c r="B31" s="97">
        <v>7.55</v>
      </c>
      <c r="C31" s="193">
        <v>8.06</v>
      </c>
      <c r="D31" s="193">
        <v>8.25</v>
      </c>
      <c r="E31" s="194">
        <v>8.41</v>
      </c>
      <c r="F31" s="97">
        <v>7.5</v>
      </c>
      <c r="G31" s="193">
        <v>8.01</v>
      </c>
      <c r="H31" s="193">
        <v>8.19</v>
      </c>
      <c r="I31" s="194">
        <v>8.35</v>
      </c>
      <c r="J31" s="97">
        <v>3.41</v>
      </c>
      <c r="K31" s="96">
        <v>3.57</v>
      </c>
      <c r="L31" s="96">
        <v>3.66</v>
      </c>
      <c r="M31" s="170">
        <v>3.76</v>
      </c>
      <c r="S31" s="1"/>
      <c r="T31" s="1"/>
      <c r="AF31" s="20"/>
      <c r="AG31" s="20"/>
    </row>
    <row r="32" spans="1:33" ht="13.5" thickBot="1" x14ac:dyDescent="0.35">
      <c r="A32" s="67" t="s">
        <v>184</v>
      </c>
      <c r="B32" s="95">
        <v>22.65</v>
      </c>
      <c r="C32" s="195">
        <v>24.19</v>
      </c>
      <c r="D32" s="195">
        <v>24.75</v>
      </c>
      <c r="E32" s="196">
        <v>25.22</v>
      </c>
      <c r="F32" s="95">
        <v>7.5</v>
      </c>
      <c r="G32" s="195">
        <v>8.01</v>
      </c>
      <c r="H32" s="195">
        <v>8.19</v>
      </c>
      <c r="I32" s="196">
        <v>8.35</v>
      </c>
      <c r="J32" s="95">
        <v>0.94</v>
      </c>
      <c r="K32" s="93">
        <v>0.92</v>
      </c>
      <c r="L32" s="93">
        <v>0.91</v>
      </c>
      <c r="M32" s="94">
        <v>0.92</v>
      </c>
      <c r="S32" s="1"/>
      <c r="T32" s="1"/>
      <c r="AF32" s="20"/>
      <c r="AG32" s="20"/>
    </row>
    <row r="33" spans="1:33" ht="14.5" x14ac:dyDescent="0.35">
      <c r="A33"/>
      <c r="B33"/>
      <c r="C33"/>
      <c r="D33"/>
      <c r="E33"/>
      <c r="F33"/>
      <c r="G33"/>
      <c r="H33"/>
      <c r="I33"/>
      <c r="J33"/>
      <c r="K33"/>
      <c r="L33"/>
      <c r="S33" s="1"/>
      <c r="AF33" s="20"/>
    </row>
    <row r="34" spans="1:33" ht="14.5" x14ac:dyDescent="0.35">
      <c r="A34"/>
      <c r="B34"/>
      <c r="C34"/>
      <c r="D34"/>
      <c r="E34"/>
      <c r="F34"/>
      <c r="G34"/>
      <c r="H34"/>
      <c r="I34"/>
      <c r="J34"/>
      <c r="K34"/>
      <c r="L34"/>
      <c r="M34"/>
      <c r="S34" s="1"/>
      <c r="T34" s="1"/>
      <c r="AF34" s="20"/>
      <c r="AG34" s="20"/>
    </row>
    <row r="35" spans="1:33" ht="15.5" x14ac:dyDescent="0.35">
      <c r="A35" s="12" t="s">
        <v>136</v>
      </c>
      <c r="B35" s="13"/>
      <c r="C35" s="13"/>
      <c r="D35" s="13"/>
      <c r="E35" s="13"/>
      <c r="F35" s="13"/>
      <c r="G35"/>
      <c r="H35"/>
      <c r="I35"/>
      <c r="J35"/>
      <c r="K35"/>
    </row>
    <row r="36" spans="1:33" ht="14.5" x14ac:dyDescent="0.35">
      <c r="A36"/>
      <c r="B36"/>
      <c r="C36"/>
      <c r="D36"/>
      <c r="E36"/>
      <c r="F36"/>
      <c r="G36"/>
      <c r="H36"/>
      <c r="I36"/>
      <c r="J36"/>
      <c r="R36" s="20"/>
      <c r="AE36" s="1"/>
    </row>
    <row r="37" spans="1:33" ht="14.5" x14ac:dyDescent="0.35">
      <c r="A37" s="10" t="s">
        <v>137</v>
      </c>
      <c r="B37" s="35"/>
      <c r="H37"/>
      <c r="I37" s="166"/>
      <c r="J37" s="166"/>
      <c r="R37" s="20"/>
      <c r="AE37" s="1"/>
    </row>
    <row r="38" spans="1:33" ht="14.5" x14ac:dyDescent="0.35">
      <c r="B38" s="35"/>
      <c r="H38"/>
      <c r="I38"/>
      <c r="J38"/>
      <c r="R38" s="20"/>
      <c r="AE38" s="1"/>
    </row>
    <row r="39" spans="1:33" x14ac:dyDescent="0.3">
      <c r="A39" s="82" t="s">
        <v>138</v>
      </c>
      <c r="B39" s="250" t="s">
        <v>185</v>
      </c>
      <c r="C39" s="250"/>
      <c r="D39" s="250"/>
      <c r="E39" s="250"/>
      <c r="F39" s="250"/>
      <c r="R39" s="20"/>
      <c r="AE39" s="1"/>
    </row>
    <row r="40" spans="1:33" x14ac:dyDescent="0.3">
      <c r="A40" s="82" t="s">
        <v>140</v>
      </c>
      <c r="B40" s="250" t="s">
        <v>186</v>
      </c>
      <c r="C40" s="250"/>
      <c r="D40" s="250"/>
      <c r="E40" s="250"/>
      <c r="F40" s="250"/>
      <c r="R40" s="20"/>
      <c r="AE40" s="1"/>
    </row>
    <row r="41" spans="1:33" ht="12.75" customHeight="1" x14ac:dyDescent="0.3">
      <c r="A41" s="82" t="s">
        <v>142</v>
      </c>
      <c r="B41" s="250" t="s">
        <v>187</v>
      </c>
      <c r="C41" s="250"/>
      <c r="D41" s="250"/>
      <c r="E41" s="250"/>
      <c r="F41" s="250"/>
      <c r="G41" s="250"/>
      <c r="R41" s="20"/>
      <c r="AE41" s="1"/>
    </row>
    <row r="42" spans="1:33" x14ac:dyDescent="0.3">
      <c r="B42" s="250"/>
      <c r="C42" s="250"/>
      <c r="D42" s="250"/>
      <c r="E42" s="250"/>
      <c r="F42" s="250"/>
      <c r="R42" s="20"/>
      <c r="AE42" s="1"/>
    </row>
    <row r="43" spans="1:33" ht="15.5" x14ac:dyDescent="0.35">
      <c r="A43" s="12" t="s">
        <v>144</v>
      </c>
      <c r="B43" s="13"/>
      <c r="C43" s="13"/>
      <c r="D43" s="13"/>
      <c r="E43" s="13"/>
      <c r="F43" s="13"/>
      <c r="R43" s="20"/>
      <c r="AE43" s="1"/>
    </row>
    <row r="44" spans="1:33" x14ac:dyDescent="0.3">
      <c r="R44" s="20"/>
      <c r="AE44" s="1"/>
    </row>
    <row r="45" spans="1:33" x14ac:dyDescent="0.3">
      <c r="A45" s="10" t="s">
        <v>188</v>
      </c>
      <c r="B45" s="83">
        <f>Calculator!C22</f>
        <v>0</v>
      </c>
      <c r="R45" s="20"/>
      <c r="AE45" s="1"/>
    </row>
    <row r="46" spans="1:33" x14ac:dyDescent="0.3">
      <c r="A46" s="10" t="s">
        <v>20</v>
      </c>
      <c r="B46" s="84">
        <f>Calculator!C20</f>
        <v>350000</v>
      </c>
      <c r="R46" s="20"/>
      <c r="AE46" s="1"/>
    </row>
    <row r="47" spans="1:33" ht="26" x14ac:dyDescent="0.3">
      <c r="B47" s="10"/>
      <c r="D47" s="68" t="str">
        <f>B30</f>
        <v>2024/25 Prices</v>
      </c>
      <c r="E47" s="68" t="str">
        <f t="shared" ref="E47:G47" si="0">C30</f>
        <v>2025/26 Prices</v>
      </c>
      <c r="F47" s="68" t="str">
        <f t="shared" si="0"/>
        <v>2026/27 Prices</v>
      </c>
      <c r="G47" s="68" t="str">
        <f t="shared" si="0"/>
        <v>2027/28 Prices</v>
      </c>
      <c r="R47" s="20"/>
      <c r="AE47" s="1"/>
    </row>
    <row r="48" spans="1:33" x14ac:dyDescent="0.3">
      <c r="A48" s="10" t="s">
        <v>126</v>
      </c>
      <c r="B48" s="10"/>
      <c r="D48" s="86">
        <f>B31</f>
        <v>7.55</v>
      </c>
      <c r="E48" s="86">
        <f>C31</f>
        <v>8.06</v>
      </c>
      <c r="F48" s="86">
        <f t="shared" ref="F48" si="1">D31</f>
        <v>8.25</v>
      </c>
      <c r="G48" s="86">
        <f>E31</f>
        <v>8.41</v>
      </c>
      <c r="R48" s="20"/>
      <c r="AE48" s="1"/>
    </row>
    <row r="49" spans="1:32" x14ac:dyDescent="0.3">
      <c r="A49" s="10" t="s">
        <v>127</v>
      </c>
      <c r="B49" s="10"/>
      <c r="D49" s="86">
        <f>F31</f>
        <v>7.5</v>
      </c>
      <c r="E49" s="86">
        <f>G31</f>
        <v>8.01</v>
      </c>
      <c r="F49" s="86">
        <f t="shared" ref="F49" si="2">H31</f>
        <v>8.19</v>
      </c>
      <c r="G49" s="86">
        <f>I31</f>
        <v>8.35</v>
      </c>
      <c r="R49" s="20"/>
      <c r="AE49" s="1"/>
    </row>
    <row r="50" spans="1:32" x14ac:dyDescent="0.3">
      <c r="A50" s="10" t="s">
        <v>146</v>
      </c>
      <c r="B50" s="10"/>
      <c r="D50" s="86">
        <f>J31</f>
        <v>3.41</v>
      </c>
      <c r="E50" s="86">
        <f>K31</f>
        <v>3.57</v>
      </c>
      <c r="F50" s="86">
        <f t="shared" ref="F50" si="3">L31</f>
        <v>3.66</v>
      </c>
      <c r="G50" s="86">
        <f>M31</f>
        <v>3.76</v>
      </c>
      <c r="R50" s="20"/>
      <c r="AE50" s="1"/>
    </row>
    <row r="51" spans="1:32" x14ac:dyDescent="0.3">
      <c r="A51" s="26"/>
      <c r="C51" s="8"/>
      <c r="D51" s="8"/>
      <c r="E51" s="8"/>
      <c r="F51" s="8"/>
      <c r="R51" s="20"/>
      <c r="AE51" s="1"/>
    </row>
    <row r="52" spans="1:32" x14ac:dyDescent="0.3">
      <c r="A52" s="26"/>
      <c r="C52" s="8"/>
      <c r="D52" s="8"/>
      <c r="E52" s="8"/>
      <c r="F52" s="8"/>
      <c r="R52" s="20"/>
      <c r="AE52" s="1"/>
    </row>
    <row r="53" spans="1:32" ht="15.5" x14ac:dyDescent="0.35">
      <c r="A53" s="12" t="s">
        <v>147</v>
      </c>
      <c r="B53" s="13"/>
      <c r="C53" s="13"/>
      <c r="D53" s="13"/>
      <c r="E53" s="13"/>
      <c r="F53" s="13"/>
      <c r="R53" s="20"/>
      <c r="AE53" s="1"/>
    </row>
    <row r="54" spans="1:32" x14ac:dyDescent="0.3">
      <c r="R54" s="20"/>
      <c r="AE54" s="1"/>
    </row>
    <row r="55" spans="1:32" ht="26" x14ac:dyDescent="0.35">
      <c r="C55" s="68" t="s">
        <v>148</v>
      </c>
      <c r="D55" s="68" t="str">
        <f>B30</f>
        <v>2024/25 Prices</v>
      </c>
      <c r="E55" s="68" t="str">
        <f t="shared" ref="E55:G55" si="4">C30</f>
        <v>2025/26 Prices</v>
      </c>
      <c r="F55" s="68" t="str">
        <f t="shared" si="4"/>
        <v>2026/27 Prices</v>
      </c>
      <c r="G55" s="68" t="str">
        <f t="shared" si="4"/>
        <v>2027/28 Prices</v>
      </c>
      <c r="S55" s="1"/>
      <c r="T55" s="1"/>
      <c r="U55" s="1"/>
      <c r="X55" s="1"/>
      <c r="AB55"/>
      <c r="AC55"/>
      <c r="AF55" s="20"/>
    </row>
    <row r="56" spans="1:32" ht="14.5" x14ac:dyDescent="0.35">
      <c r="A56" s="82" t="s">
        <v>138</v>
      </c>
      <c r="B56" s="22" t="s">
        <v>149</v>
      </c>
      <c r="C56" s="251" t="s">
        <v>150</v>
      </c>
      <c r="D56" s="87">
        <f>D49*($B$45/100)</f>
        <v>0</v>
      </c>
      <c r="E56" s="87">
        <f t="shared" ref="E56:G56" si="5">E49*($B$45/100)</f>
        <v>0</v>
      </c>
      <c r="F56" s="87">
        <f t="shared" si="5"/>
        <v>0</v>
      </c>
      <c r="G56" s="87">
        <f t="shared" si="5"/>
        <v>0</v>
      </c>
      <c r="S56" s="1"/>
      <c r="T56" s="1"/>
      <c r="U56" s="1"/>
      <c r="X56" s="1"/>
      <c r="AB56"/>
      <c r="AC56"/>
      <c r="AF56" s="20"/>
    </row>
    <row r="57" spans="1:32" ht="14.5" x14ac:dyDescent="0.35">
      <c r="A57" s="82" t="s">
        <v>140</v>
      </c>
      <c r="B57" s="22" t="s">
        <v>151</v>
      </c>
      <c r="C57" s="252"/>
      <c r="D57" s="87">
        <f>(((($B$46/1000)-5)*D$50)+D$49)*($B$45/100)</f>
        <v>0</v>
      </c>
      <c r="E57" s="87">
        <f t="shared" ref="E57:G57" si="6">(((($B$46/1000)-5)*E50)+E49)*($B$45/100)</f>
        <v>0</v>
      </c>
      <c r="F57" s="87">
        <f t="shared" si="6"/>
        <v>0</v>
      </c>
      <c r="G57" s="87">
        <f t="shared" si="6"/>
        <v>0</v>
      </c>
      <c r="S57" s="1"/>
      <c r="T57" s="1"/>
      <c r="U57" s="1"/>
      <c r="X57" s="1"/>
      <c r="AB57"/>
      <c r="AC57"/>
      <c r="AF57" s="20"/>
    </row>
    <row r="58" spans="1:32" ht="14.5" x14ac:dyDescent="0.35">
      <c r="A58" s="82" t="s">
        <v>142</v>
      </c>
      <c r="B58" s="22" t="s">
        <v>152</v>
      </c>
      <c r="C58" s="253"/>
      <c r="D58" s="87">
        <f>((D50*(5*(SQRT(($B$46/1000)-5))))+D49)*($B$45/100)</f>
        <v>0</v>
      </c>
      <c r="E58" s="87">
        <f t="shared" ref="E58:G58" si="7">((E50*(5*(SQRT(($B$46/1000)-5))))+E49)*($B$45/100)</f>
        <v>0</v>
      </c>
      <c r="F58" s="87">
        <f t="shared" si="7"/>
        <v>0</v>
      </c>
      <c r="G58" s="87">
        <f t="shared" si="7"/>
        <v>0</v>
      </c>
      <c r="S58" s="1"/>
      <c r="T58" s="1"/>
      <c r="U58" s="1"/>
      <c r="X58" s="1"/>
      <c r="AB58"/>
      <c r="AC58"/>
      <c r="AF58" s="20"/>
    </row>
    <row r="59" spans="1:32" ht="14.5" x14ac:dyDescent="0.35">
      <c r="S59" s="1"/>
      <c r="T59" s="1"/>
      <c r="U59" s="1"/>
      <c r="X59" s="1"/>
      <c r="AB59"/>
      <c r="AC59"/>
      <c r="AF59" s="20"/>
    </row>
    <row r="60" spans="1:32" ht="14.5" x14ac:dyDescent="0.35">
      <c r="A60" s="10" t="s">
        <v>153</v>
      </c>
      <c r="B60" s="22" t="str">
        <f>IF(B46&gt;30000,"C",IF(B46&lt;5000,"A","B"))</f>
        <v>C</v>
      </c>
      <c r="C60" s="85">
        <f>D21</f>
        <v>0</v>
      </c>
      <c r="D60" s="85">
        <f>ROUND((VLOOKUP($B$60,$B$56:$G$58,3,FALSE)),2)</f>
        <v>0</v>
      </c>
      <c r="E60" s="85">
        <f>ROUND((VLOOKUP($B$60,$B$56:$G$58,4,FALSE)),2)</f>
        <v>0</v>
      </c>
      <c r="F60" s="85">
        <f>ROUND((VLOOKUP($B$60,$B$56:$G$58,5,FALSE)),2)</f>
        <v>0</v>
      </c>
      <c r="G60" s="85">
        <f>ROUND((VLOOKUP($B$60,$B$56:$G$58,6,FALSE)),2)</f>
        <v>0</v>
      </c>
      <c r="S60" s="1"/>
      <c r="T60" s="1"/>
      <c r="U60" s="1"/>
      <c r="X60" s="1"/>
      <c r="AB60"/>
      <c r="AC60"/>
      <c r="AF60" s="20"/>
    </row>
    <row r="61" spans="1:32" ht="14.5" x14ac:dyDescent="0.35">
      <c r="S61" s="1"/>
      <c r="T61" s="1"/>
      <c r="U61" s="1"/>
      <c r="X61" s="1"/>
      <c r="AB61"/>
      <c r="AC61"/>
      <c r="AF61" s="20"/>
    </row>
    <row r="62" spans="1:32" ht="14.5" x14ac:dyDescent="0.35">
      <c r="A62" s="88" t="s">
        <v>154</v>
      </c>
      <c r="B62" s="89"/>
      <c r="C62" s="90">
        <f>C60</f>
        <v>0</v>
      </c>
      <c r="D62" s="90">
        <f>IF($B$45&gt;0,MAX(D48,D60),0)</f>
        <v>0</v>
      </c>
      <c r="E62" s="90">
        <f t="shared" ref="E62:F62" si="8">IF($B$45&gt;0,MAX(E48,E60),0)</f>
        <v>0</v>
      </c>
      <c r="F62" s="90">
        <f t="shared" si="8"/>
        <v>0</v>
      </c>
      <c r="G62" s="90">
        <f>IF($B$45&gt;0,MAX(G48,G60),0)</f>
        <v>0</v>
      </c>
      <c r="S62" s="1"/>
      <c r="T62" s="1"/>
      <c r="U62" s="1"/>
      <c r="X62" s="1"/>
      <c r="AB62"/>
      <c r="AC62"/>
      <c r="AF62" s="20"/>
    </row>
    <row r="63" spans="1:32" x14ac:dyDescent="0.3">
      <c r="A63" s="26"/>
      <c r="C63" s="8"/>
      <c r="D63" s="8"/>
      <c r="E63" s="8"/>
      <c r="F63" s="8"/>
      <c r="R63" s="20"/>
      <c r="AE63" s="1"/>
    </row>
    <row r="64" spans="1:32" x14ac:dyDescent="0.3">
      <c r="A64" s="26"/>
      <c r="C64" s="8"/>
      <c r="D64" s="8"/>
      <c r="E64" s="8"/>
      <c r="F64" s="8"/>
      <c r="R64" s="20"/>
      <c r="AE64" s="1"/>
    </row>
    <row r="65" spans="1:31" x14ac:dyDescent="0.3">
      <c r="A65" s="26"/>
      <c r="C65" s="8"/>
      <c r="D65" s="8"/>
      <c r="E65" s="8"/>
      <c r="F65" s="8"/>
      <c r="R65" s="20"/>
      <c r="AE65" s="1"/>
    </row>
    <row r="66" spans="1:31" x14ac:dyDescent="0.3">
      <c r="A66" s="26"/>
      <c r="C66" s="8"/>
      <c r="D66" s="8"/>
      <c r="E66" s="8"/>
      <c r="F66" s="8"/>
      <c r="R66" s="20"/>
      <c r="AE66" s="1"/>
    </row>
    <row r="67" spans="1:31" x14ac:dyDescent="0.3">
      <c r="A67" s="26"/>
      <c r="C67" s="8"/>
      <c r="D67" s="8"/>
      <c r="E67" s="8"/>
      <c r="F67" s="8"/>
      <c r="R67" s="20"/>
      <c r="AE67" s="1"/>
    </row>
    <row r="68" spans="1:31" x14ac:dyDescent="0.3">
      <c r="A68" s="26"/>
      <c r="C68" s="8"/>
      <c r="D68" s="8"/>
      <c r="E68" s="8"/>
      <c r="F68" s="8"/>
      <c r="R68" s="20"/>
      <c r="AE68" s="1"/>
    </row>
    <row r="69" spans="1:31" x14ac:dyDescent="0.3">
      <c r="A69" s="26"/>
      <c r="C69" s="8"/>
      <c r="D69" s="8"/>
      <c r="E69" s="8"/>
      <c r="F69" s="8"/>
      <c r="R69" s="20"/>
      <c r="AE69" s="1"/>
    </row>
    <row r="70" spans="1:31" x14ac:dyDescent="0.3">
      <c r="A70" s="26"/>
      <c r="C70" s="8"/>
      <c r="D70" s="8"/>
      <c r="E70" s="8"/>
      <c r="F70" s="8"/>
      <c r="R70" s="20"/>
      <c r="AE70" s="1"/>
    </row>
    <row r="71" spans="1:31" x14ac:dyDescent="0.3">
      <c r="A71" s="26"/>
      <c r="C71" s="8"/>
      <c r="D71" s="8"/>
      <c r="E71" s="8"/>
      <c r="F71" s="8"/>
      <c r="R71" s="20"/>
      <c r="AE71" s="1"/>
    </row>
    <row r="72" spans="1:31" x14ac:dyDescent="0.3">
      <c r="A72" s="26"/>
      <c r="C72" s="8"/>
      <c r="D72" s="8"/>
      <c r="E72" s="8"/>
      <c r="F72" s="8"/>
      <c r="R72" s="20"/>
      <c r="AE72" s="1"/>
    </row>
    <row r="73" spans="1:31" x14ac:dyDescent="0.3">
      <c r="A73" s="26"/>
      <c r="C73" s="8"/>
      <c r="D73" s="8"/>
      <c r="E73" s="8"/>
      <c r="F73" s="8"/>
      <c r="R73" s="20"/>
      <c r="AE73" s="1"/>
    </row>
    <row r="74" spans="1:31" x14ac:dyDescent="0.3">
      <c r="A74" s="26"/>
      <c r="C74" s="8"/>
      <c r="D74" s="8"/>
      <c r="E74" s="8"/>
      <c r="F74" s="8"/>
      <c r="R74" s="20"/>
      <c r="AE74" s="1"/>
    </row>
    <row r="75" spans="1:31" x14ac:dyDescent="0.3">
      <c r="A75" s="26"/>
      <c r="C75" s="8"/>
      <c r="D75" s="8"/>
      <c r="E75" s="8"/>
      <c r="F75" s="8"/>
      <c r="R75" s="20"/>
      <c r="AE75" s="1"/>
    </row>
    <row r="76" spans="1:31" x14ac:dyDescent="0.3">
      <c r="A76" s="26"/>
      <c r="C76" s="8"/>
      <c r="D76" s="8"/>
      <c r="E76" s="8"/>
      <c r="F76" s="8"/>
      <c r="R76" s="20"/>
      <c r="AE76" s="1"/>
    </row>
    <row r="77" spans="1:31" x14ac:dyDescent="0.3">
      <c r="A77" s="26"/>
      <c r="C77" s="8"/>
      <c r="D77" s="8"/>
      <c r="E77" s="8"/>
      <c r="F77" s="8"/>
      <c r="R77" s="20"/>
      <c r="AE77" s="1"/>
    </row>
    <row r="78" spans="1:31" x14ac:dyDescent="0.3">
      <c r="A78" s="26"/>
      <c r="C78" s="8"/>
      <c r="D78" s="8"/>
      <c r="E78" s="8"/>
      <c r="F78" s="8"/>
      <c r="R78" s="20"/>
      <c r="AE78" s="1"/>
    </row>
    <row r="79" spans="1:31" x14ac:dyDescent="0.3">
      <c r="A79" s="26"/>
      <c r="C79" s="8"/>
      <c r="D79" s="8"/>
      <c r="E79" s="8"/>
      <c r="F79" s="8"/>
      <c r="R79" s="20"/>
      <c r="AE79" s="1"/>
    </row>
    <row r="80" spans="1:31" x14ac:dyDescent="0.3">
      <c r="A80" s="26"/>
      <c r="C80" s="8"/>
      <c r="D80" s="8"/>
      <c r="E80" s="8"/>
      <c r="F80" s="8"/>
      <c r="R80" s="20"/>
      <c r="AE80" s="1"/>
    </row>
    <row r="81" spans="1:31" x14ac:dyDescent="0.3">
      <c r="A81" s="26"/>
      <c r="C81" s="8"/>
      <c r="D81" s="8"/>
      <c r="E81" s="8"/>
      <c r="F81" s="8"/>
      <c r="R81" s="20"/>
      <c r="AE81" s="1"/>
    </row>
    <row r="82" spans="1:31" x14ac:dyDescent="0.3">
      <c r="A82" s="26"/>
      <c r="C82" s="8"/>
      <c r="D82" s="8"/>
      <c r="E82" s="8"/>
      <c r="F82" s="8"/>
      <c r="R82" s="20"/>
      <c r="AE82" s="1"/>
    </row>
    <row r="83" spans="1:31" x14ac:dyDescent="0.3">
      <c r="A83" s="26"/>
      <c r="C83" s="8"/>
      <c r="D83" s="8"/>
      <c r="E83" s="8"/>
      <c r="F83" s="8"/>
      <c r="R83" s="20"/>
      <c r="AE83" s="1"/>
    </row>
    <row r="84" spans="1:31" x14ac:dyDescent="0.3">
      <c r="A84" s="26"/>
      <c r="C84" s="8"/>
      <c r="D84" s="8"/>
      <c r="E84" s="8"/>
      <c r="F84" s="8"/>
      <c r="R84" s="20"/>
      <c r="AE84" s="1"/>
    </row>
    <row r="85" spans="1:31" x14ac:dyDescent="0.3">
      <c r="A85" s="26"/>
      <c r="C85" s="8"/>
      <c r="D85" s="8"/>
      <c r="E85" s="8"/>
      <c r="F85" s="8"/>
      <c r="R85" s="20"/>
      <c r="AE85" s="1"/>
    </row>
    <row r="86" spans="1:31" x14ac:dyDescent="0.3">
      <c r="A86" s="26"/>
      <c r="C86" s="8"/>
      <c r="D86" s="8"/>
      <c r="E86" s="8"/>
      <c r="F86" s="8"/>
      <c r="R86" s="20"/>
      <c r="AE86" s="1"/>
    </row>
    <row r="87" spans="1:31" x14ac:dyDescent="0.3">
      <c r="A87" s="26"/>
      <c r="C87" s="8"/>
      <c r="D87" s="8"/>
      <c r="E87" s="8"/>
      <c r="F87" s="8"/>
      <c r="R87" s="20"/>
      <c r="AE87" s="1"/>
    </row>
    <row r="88" spans="1:31" x14ac:dyDescent="0.3">
      <c r="A88" s="26"/>
      <c r="C88" s="8"/>
      <c r="D88" s="8"/>
      <c r="E88" s="8"/>
      <c r="F88" s="8"/>
      <c r="R88" s="20"/>
      <c r="AE88" s="1"/>
    </row>
    <row r="89" spans="1:31" x14ac:dyDescent="0.3">
      <c r="A89" s="26"/>
      <c r="C89" s="8"/>
      <c r="D89" s="8"/>
      <c r="E89" s="8"/>
      <c r="F89" s="8"/>
      <c r="R89" s="20"/>
      <c r="AE89" s="1"/>
    </row>
    <row r="90" spans="1:31" x14ac:dyDescent="0.3">
      <c r="A90" s="26"/>
      <c r="C90" s="8"/>
      <c r="D90" s="8"/>
      <c r="E90" s="8"/>
      <c r="F90" s="8"/>
      <c r="R90" s="20"/>
      <c r="AE90" s="1"/>
    </row>
    <row r="91" spans="1:31" x14ac:dyDescent="0.3">
      <c r="A91" s="26"/>
      <c r="C91" s="8"/>
      <c r="D91" s="8"/>
      <c r="E91" s="8"/>
      <c r="F91" s="8"/>
      <c r="R91" s="20"/>
      <c r="AE91" s="1"/>
    </row>
    <row r="92" spans="1:31" x14ac:dyDescent="0.3">
      <c r="A92" s="26"/>
      <c r="C92" s="8"/>
      <c r="D92" s="8"/>
      <c r="E92" s="8"/>
      <c r="F92" s="8"/>
      <c r="R92" s="20"/>
      <c r="AE92" s="1"/>
    </row>
    <row r="93" spans="1:31" x14ac:dyDescent="0.3">
      <c r="A93" s="26"/>
      <c r="C93" s="8"/>
      <c r="D93" s="8"/>
      <c r="E93" s="8"/>
      <c r="F93" s="8"/>
      <c r="R93" s="20"/>
      <c r="AE93" s="1"/>
    </row>
    <row r="94" spans="1:31" x14ac:dyDescent="0.3">
      <c r="A94" s="26"/>
      <c r="C94" s="8"/>
      <c r="D94" s="8"/>
      <c r="E94" s="8"/>
      <c r="F94" s="8"/>
      <c r="R94" s="20"/>
      <c r="AE94" s="1"/>
    </row>
    <row r="95" spans="1:31" x14ac:dyDescent="0.3">
      <c r="A95" s="26"/>
      <c r="C95" s="8"/>
      <c r="D95" s="8"/>
      <c r="E95" s="8"/>
      <c r="F95" s="8"/>
      <c r="R95" s="20"/>
      <c r="AE95" s="1"/>
    </row>
    <row r="96" spans="1:31" x14ac:dyDescent="0.3">
      <c r="A96" s="26"/>
      <c r="C96" s="8"/>
      <c r="D96" s="8"/>
      <c r="E96" s="8"/>
      <c r="F96" s="8"/>
      <c r="R96" s="20"/>
      <c r="AE96" s="1"/>
    </row>
    <row r="97" spans="1:31" x14ac:dyDescent="0.3">
      <c r="A97" s="26"/>
      <c r="C97" s="8"/>
      <c r="D97" s="8"/>
      <c r="E97" s="8"/>
      <c r="F97" s="8"/>
      <c r="R97" s="20"/>
      <c r="AE97" s="1"/>
    </row>
    <row r="98" spans="1:31" x14ac:dyDescent="0.3">
      <c r="A98" s="26"/>
      <c r="C98" s="8"/>
      <c r="D98" s="8"/>
      <c r="E98" s="8"/>
      <c r="F98" s="8"/>
      <c r="R98" s="20"/>
      <c r="AE98" s="1"/>
    </row>
    <row r="99" spans="1:31" x14ac:dyDescent="0.3">
      <c r="A99" s="26"/>
      <c r="C99" s="8"/>
      <c r="D99" s="8"/>
      <c r="E99" s="8"/>
      <c r="F99" s="8"/>
      <c r="R99" s="20"/>
      <c r="AE99" s="1"/>
    </row>
    <row r="100" spans="1:31" x14ac:dyDescent="0.3">
      <c r="A100" s="26"/>
      <c r="C100" s="8"/>
      <c r="D100" s="8"/>
      <c r="E100" s="8"/>
      <c r="F100" s="8"/>
      <c r="R100" s="20"/>
      <c r="AE100" s="1"/>
    </row>
    <row r="101" spans="1:31" x14ac:dyDescent="0.3">
      <c r="A101" s="26"/>
      <c r="C101" s="8"/>
      <c r="D101" s="8"/>
      <c r="E101" s="8"/>
      <c r="F101" s="8"/>
      <c r="R101" s="20"/>
      <c r="AE101" s="1"/>
    </row>
    <row r="102" spans="1:31" x14ac:dyDescent="0.3">
      <c r="A102" s="26"/>
      <c r="C102" s="8"/>
      <c r="D102" s="8"/>
      <c r="E102" s="8"/>
      <c r="F102" s="8"/>
      <c r="R102" s="20"/>
      <c r="AE102" s="1"/>
    </row>
    <row r="103" spans="1:31" x14ac:dyDescent="0.3">
      <c r="A103" s="26"/>
      <c r="C103" s="8"/>
      <c r="D103" s="8"/>
      <c r="E103" s="8"/>
      <c r="F103" s="8"/>
      <c r="R103" s="20"/>
      <c r="AE103" s="1"/>
    </row>
    <row r="104" spans="1:31" x14ac:dyDescent="0.3">
      <c r="A104" s="26"/>
      <c r="C104" s="8"/>
      <c r="D104" s="8"/>
      <c r="E104" s="8"/>
      <c r="F104" s="8"/>
      <c r="R104" s="20"/>
      <c r="AE104" s="1"/>
    </row>
    <row r="105" spans="1:31" x14ac:dyDescent="0.3">
      <c r="A105" s="26"/>
      <c r="C105" s="8"/>
      <c r="D105" s="8"/>
      <c r="E105" s="8"/>
      <c r="F105" s="8"/>
      <c r="R105" s="20"/>
      <c r="AE105" s="1"/>
    </row>
    <row r="106" spans="1:31" x14ac:dyDescent="0.3">
      <c r="A106" s="26"/>
      <c r="C106" s="8"/>
      <c r="D106" s="8"/>
      <c r="E106" s="8"/>
      <c r="F106" s="8"/>
      <c r="R106" s="20"/>
      <c r="AE106" s="1"/>
    </row>
    <row r="107" spans="1:31" x14ac:dyDescent="0.3">
      <c r="A107" s="26"/>
      <c r="C107" s="8"/>
      <c r="D107" s="8"/>
      <c r="E107" s="8"/>
      <c r="F107" s="8"/>
      <c r="R107" s="20"/>
      <c r="AE107" s="1"/>
    </row>
    <row r="108" spans="1:31" x14ac:dyDescent="0.3">
      <c r="A108" s="26"/>
      <c r="C108" s="8"/>
      <c r="D108" s="8"/>
      <c r="E108" s="8"/>
      <c r="F108" s="8"/>
      <c r="R108" s="20"/>
      <c r="AE108" s="1"/>
    </row>
    <row r="109" spans="1:31" x14ac:dyDescent="0.3">
      <c r="A109" s="26"/>
      <c r="C109" s="8"/>
      <c r="D109" s="8"/>
      <c r="E109" s="8"/>
      <c r="F109" s="8"/>
      <c r="R109" s="20"/>
      <c r="AE109" s="1"/>
    </row>
    <row r="110" spans="1:31" x14ac:dyDescent="0.3">
      <c r="A110" s="26"/>
      <c r="C110" s="8"/>
      <c r="D110" s="8"/>
      <c r="E110" s="8"/>
      <c r="F110" s="8"/>
      <c r="R110" s="20"/>
      <c r="AE110" s="1"/>
    </row>
    <row r="111" spans="1:31" x14ac:dyDescent="0.3">
      <c r="A111" s="26"/>
      <c r="C111" s="8"/>
      <c r="D111" s="8"/>
      <c r="E111" s="8"/>
      <c r="F111" s="8"/>
      <c r="R111" s="20"/>
      <c r="AE111" s="1"/>
    </row>
    <row r="112" spans="1:31" x14ac:dyDescent="0.3">
      <c r="A112" s="26"/>
      <c r="C112" s="8"/>
      <c r="D112" s="8"/>
      <c r="E112" s="8"/>
      <c r="F112" s="8"/>
      <c r="R112" s="20"/>
      <c r="AE112" s="1"/>
    </row>
    <row r="113" spans="1:31" x14ac:dyDescent="0.3">
      <c r="A113" s="26"/>
      <c r="C113" s="8"/>
      <c r="D113" s="8"/>
      <c r="E113" s="8"/>
      <c r="F113" s="8"/>
      <c r="R113" s="20"/>
      <c r="AE113" s="1"/>
    </row>
    <row r="114" spans="1:31" x14ac:dyDescent="0.3">
      <c r="A114" s="26"/>
      <c r="C114" s="8"/>
      <c r="D114" s="8"/>
      <c r="E114" s="8"/>
      <c r="F114" s="8"/>
      <c r="R114" s="20"/>
      <c r="AE114" s="1"/>
    </row>
    <row r="115" spans="1:31" x14ac:dyDescent="0.3">
      <c r="A115" s="26"/>
      <c r="C115" s="8"/>
      <c r="D115" s="8"/>
      <c r="E115" s="8"/>
      <c r="F115" s="8"/>
      <c r="R115" s="20"/>
      <c r="AE115" s="1"/>
    </row>
    <row r="116" spans="1:31" x14ac:dyDescent="0.3">
      <c r="A116" s="26"/>
      <c r="C116" s="8"/>
      <c r="D116" s="8"/>
      <c r="E116" s="8"/>
      <c r="F116" s="8"/>
      <c r="R116" s="20"/>
      <c r="AE116" s="1"/>
    </row>
    <row r="117" spans="1:31" x14ac:dyDescent="0.3">
      <c r="A117" s="26"/>
      <c r="C117" s="8"/>
      <c r="D117" s="8"/>
      <c r="E117" s="8"/>
      <c r="F117" s="8"/>
      <c r="R117" s="20"/>
      <c r="AE117" s="1"/>
    </row>
    <row r="118" spans="1:31" x14ac:dyDescent="0.3">
      <c r="A118" s="26"/>
      <c r="C118" s="8"/>
      <c r="D118" s="8"/>
      <c r="E118" s="8"/>
      <c r="F118" s="8"/>
      <c r="R118" s="20"/>
      <c r="AE118" s="1"/>
    </row>
    <row r="119" spans="1:31" x14ac:dyDescent="0.3">
      <c r="A119" s="26"/>
      <c r="C119" s="8"/>
      <c r="D119" s="8"/>
      <c r="E119" s="8"/>
      <c r="F119" s="8"/>
      <c r="R119" s="20"/>
      <c r="AE119" s="1"/>
    </row>
    <row r="120" spans="1:31" x14ac:dyDescent="0.3">
      <c r="A120" s="26"/>
      <c r="C120" s="8"/>
      <c r="D120" s="8"/>
      <c r="E120" s="8"/>
      <c r="F120" s="8"/>
      <c r="R120" s="20"/>
      <c r="AE120" s="1"/>
    </row>
    <row r="121" spans="1:31" x14ac:dyDescent="0.3">
      <c r="A121" s="26"/>
      <c r="C121" s="8"/>
      <c r="D121" s="8"/>
      <c r="E121" s="8"/>
      <c r="F121" s="8"/>
      <c r="R121" s="20"/>
      <c r="AE121" s="1"/>
    </row>
    <row r="122" spans="1:31" x14ac:dyDescent="0.3">
      <c r="A122" s="26"/>
      <c r="C122" s="8"/>
      <c r="D122" s="8"/>
      <c r="E122" s="8"/>
      <c r="F122" s="8"/>
      <c r="R122" s="20"/>
      <c r="AE122" s="1"/>
    </row>
    <row r="123" spans="1:31" x14ac:dyDescent="0.3">
      <c r="A123" s="26"/>
      <c r="C123" s="8"/>
      <c r="D123" s="8"/>
      <c r="E123" s="8"/>
      <c r="F123" s="8"/>
      <c r="R123" s="20"/>
      <c r="AE123" s="1"/>
    </row>
    <row r="124" spans="1:31" x14ac:dyDescent="0.3">
      <c r="A124" s="26"/>
      <c r="C124" s="8"/>
      <c r="D124" s="8"/>
      <c r="E124" s="8"/>
      <c r="F124" s="8"/>
      <c r="R124" s="20"/>
      <c r="AE124" s="1"/>
    </row>
    <row r="125" spans="1:31" x14ac:dyDescent="0.3">
      <c r="A125" s="26"/>
      <c r="C125" s="8"/>
      <c r="D125" s="8"/>
      <c r="E125" s="8"/>
      <c r="F125" s="8"/>
      <c r="R125" s="20"/>
      <c r="AE125" s="1"/>
    </row>
    <row r="126" spans="1:31" x14ac:dyDescent="0.3">
      <c r="A126" s="26"/>
      <c r="C126" s="8"/>
      <c r="D126" s="8"/>
      <c r="E126" s="8"/>
      <c r="F126" s="8"/>
      <c r="R126" s="20"/>
      <c r="AE126" s="1"/>
    </row>
    <row r="127" spans="1:31" x14ac:dyDescent="0.3">
      <c r="A127" s="26"/>
      <c r="C127" s="8"/>
      <c r="D127" s="8"/>
      <c r="E127" s="8"/>
      <c r="F127" s="8"/>
      <c r="R127" s="20"/>
      <c r="AE127" s="1"/>
    </row>
    <row r="128" spans="1:31" x14ac:dyDescent="0.3">
      <c r="A128" s="26"/>
      <c r="C128" s="8"/>
      <c r="D128" s="8"/>
      <c r="E128" s="8"/>
      <c r="F128" s="8"/>
      <c r="R128" s="20"/>
      <c r="AE128" s="1"/>
    </row>
    <row r="129" spans="1:31" x14ac:dyDescent="0.3">
      <c r="A129" s="26"/>
      <c r="C129" s="8"/>
      <c r="D129" s="8"/>
      <c r="E129" s="8"/>
      <c r="F129" s="8"/>
      <c r="R129" s="20"/>
      <c r="AE129" s="1"/>
    </row>
    <row r="130" spans="1:31" x14ac:dyDescent="0.3">
      <c r="A130" s="26"/>
      <c r="C130" s="8"/>
      <c r="D130" s="8"/>
      <c r="E130" s="8"/>
      <c r="F130" s="8"/>
      <c r="R130" s="20"/>
      <c r="AE130" s="1"/>
    </row>
    <row r="131" spans="1:31" x14ac:dyDescent="0.3">
      <c r="A131" s="26"/>
      <c r="C131" s="8"/>
      <c r="D131" s="8"/>
      <c r="E131" s="8"/>
      <c r="F131" s="8"/>
      <c r="R131" s="20"/>
      <c r="AE131" s="1"/>
    </row>
    <row r="132" spans="1:31" x14ac:dyDescent="0.3">
      <c r="A132" s="26"/>
      <c r="C132" s="8"/>
      <c r="D132" s="8"/>
      <c r="E132" s="8"/>
      <c r="F132" s="8"/>
      <c r="R132" s="20"/>
      <c r="AE132" s="1"/>
    </row>
    <row r="133" spans="1:31" x14ac:dyDescent="0.3">
      <c r="A133" s="26"/>
      <c r="C133" s="8"/>
      <c r="D133" s="8"/>
      <c r="E133" s="8"/>
      <c r="F133" s="8"/>
      <c r="R133" s="20"/>
      <c r="AE133" s="1"/>
    </row>
    <row r="134" spans="1:31" x14ac:dyDescent="0.3">
      <c r="A134" s="26"/>
      <c r="C134" s="8"/>
      <c r="D134" s="8"/>
      <c r="E134" s="8"/>
      <c r="F134" s="8"/>
      <c r="R134" s="20"/>
      <c r="AE134" s="1"/>
    </row>
    <row r="135" spans="1:31" x14ac:dyDescent="0.3">
      <c r="A135" s="26"/>
      <c r="C135" s="8"/>
      <c r="D135" s="8"/>
      <c r="E135" s="8"/>
      <c r="F135" s="8"/>
      <c r="R135" s="20"/>
      <c r="AE135" s="1"/>
    </row>
    <row r="136" spans="1:31" x14ac:dyDescent="0.3">
      <c r="A136" s="26"/>
      <c r="C136" s="8"/>
      <c r="D136" s="8"/>
      <c r="E136" s="8"/>
      <c r="F136" s="8"/>
      <c r="R136" s="20"/>
      <c r="AE136" s="1"/>
    </row>
    <row r="137" spans="1:31" x14ac:dyDescent="0.3">
      <c r="A137" s="26"/>
      <c r="C137" s="8"/>
      <c r="D137" s="8"/>
      <c r="E137" s="8"/>
      <c r="F137" s="8"/>
      <c r="R137" s="20"/>
      <c r="AE137" s="1"/>
    </row>
    <row r="138" spans="1:31" x14ac:dyDescent="0.3">
      <c r="A138" s="26"/>
      <c r="C138" s="8"/>
      <c r="D138" s="8"/>
      <c r="E138" s="8"/>
      <c r="F138" s="8"/>
      <c r="R138" s="20"/>
      <c r="AE138" s="1"/>
    </row>
    <row r="139" spans="1:31" x14ac:dyDescent="0.3">
      <c r="A139" s="26"/>
      <c r="C139" s="8"/>
      <c r="D139" s="8"/>
      <c r="E139" s="8"/>
      <c r="F139" s="8"/>
      <c r="R139" s="20"/>
      <c r="AE139" s="1"/>
    </row>
    <row r="140" spans="1:31" x14ac:dyDescent="0.3">
      <c r="A140" s="26"/>
      <c r="C140" s="8"/>
      <c r="D140" s="8"/>
      <c r="E140" s="8"/>
      <c r="F140" s="8"/>
      <c r="R140" s="20"/>
      <c r="AE140" s="1"/>
    </row>
    <row r="141" spans="1:31" x14ac:dyDescent="0.3">
      <c r="A141" s="26"/>
      <c r="C141" s="8"/>
      <c r="D141" s="8"/>
      <c r="E141" s="8"/>
      <c r="F141" s="8"/>
      <c r="R141" s="20"/>
      <c r="AE141" s="1"/>
    </row>
    <row r="142" spans="1:31" x14ac:dyDescent="0.3">
      <c r="A142" s="26"/>
      <c r="C142" s="8"/>
      <c r="D142" s="8"/>
      <c r="E142" s="8"/>
      <c r="F142" s="8"/>
      <c r="R142" s="20"/>
      <c r="AE142" s="1"/>
    </row>
    <row r="143" spans="1:31" x14ac:dyDescent="0.3">
      <c r="A143" s="26"/>
      <c r="C143" s="8"/>
      <c r="D143" s="8"/>
      <c r="E143" s="8"/>
      <c r="F143" s="8"/>
      <c r="R143" s="20"/>
      <c r="AE143" s="1"/>
    </row>
    <row r="144" spans="1:31" x14ac:dyDescent="0.3">
      <c r="A144" s="26"/>
      <c r="C144" s="8"/>
      <c r="D144" s="8"/>
      <c r="E144" s="8"/>
      <c r="F144" s="8"/>
      <c r="R144" s="20"/>
      <c r="AE144" s="1"/>
    </row>
    <row r="145" spans="1:31" x14ac:dyDescent="0.3">
      <c r="A145" s="26"/>
      <c r="C145" s="8"/>
      <c r="D145" s="8"/>
      <c r="E145" s="8"/>
      <c r="F145" s="8"/>
      <c r="R145" s="20"/>
      <c r="AE145" s="1"/>
    </row>
    <row r="146" spans="1:31" x14ac:dyDescent="0.3">
      <c r="A146" s="26"/>
      <c r="C146" s="8"/>
      <c r="D146" s="8"/>
      <c r="E146" s="8"/>
      <c r="F146" s="8"/>
      <c r="R146" s="20"/>
      <c r="AE146" s="1"/>
    </row>
    <row r="147" spans="1:31" x14ac:dyDescent="0.3">
      <c r="A147" s="26"/>
      <c r="C147" s="8"/>
      <c r="D147" s="8"/>
      <c r="E147" s="8"/>
      <c r="F147" s="8"/>
      <c r="R147" s="20"/>
      <c r="AE147" s="1"/>
    </row>
    <row r="148" spans="1:31" x14ac:dyDescent="0.3">
      <c r="A148" s="26"/>
      <c r="C148" s="8"/>
      <c r="D148" s="8"/>
      <c r="E148" s="8"/>
      <c r="F148" s="8"/>
      <c r="R148" s="20"/>
      <c r="AE148" s="1"/>
    </row>
    <row r="149" spans="1:31" x14ac:dyDescent="0.3">
      <c r="A149" s="26"/>
      <c r="C149" s="8"/>
      <c r="D149" s="8"/>
      <c r="E149" s="8"/>
      <c r="F149" s="8"/>
      <c r="R149" s="20"/>
      <c r="AE149" s="1"/>
    </row>
    <row r="150" spans="1:31" x14ac:dyDescent="0.3">
      <c r="A150" s="26"/>
      <c r="C150" s="8"/>
      <c r="D150" s="8"/>
      <c r="E150" s="8"/>
      <c r="F150" s="8"/>
      <c r="R150" s="20"/>
      <c r="AE150" s="1"/>
    </row>
    <row r="151" spans="1:31" x14ac:dyDescent="0.3">
      <c r="A151" s="26"/>
      <c r="C151" s="8"/>
      <c r="D151" s="8"/>
      <c r="E151" s="8"/>
      <c r="F151" s="8"/>
      <c r="R151" s="20"/>
      <c r="AE151" s="1"/>
    </row>
    <row r="152" spans="1:31" x14ac:dyDescent="0.3">
      <c r="A152" s="26"/>
      <c r="C152" s="8"/>
      <c r="D152" s="8"/>
      <c r="E152" s="8"/>
      <c r="F152" s="8"/>
      <c r="R152" s="20"/>
      <c r="AE152" s="1"/>
    </row>
    <row r="153" spans="1:31" x14ac:dyDescent="0.3">
      <c r="A153" s="26"/>
      <c r="C153" s="8"/>
      <c r="D153" s="8"/>
      <c r="E153" s="8"/>
      <c r="F153" s="8"/>
      <c r="R153" s="20"/>
      <c r="AE153" s="1"/>
    </row>
    <row r="154" spans="1:31" x14ac:dyDescent="0.3">
      <c r="A154" s="26"/>
      <c r="C154" s="8"/>
      <c r="D154" s="8"/>
      <c r="E154" s="8"/>
      <c r="F154" s="8"/>
      <c r="R154" s="20"/>
      <c r="AE154" s="1"/>
    </row>
    <row r="155" spans="1:31" x14ac:dyDescent="0.3">
      <c r="A155" s="26"/>
      <c r="C155" s="8"/>
      <c r="D155" s="8"/>
      <c r="E155" s="8"/>
      <c r="F155" s="8"/>
      <c r="R155" s="20"/>
      <c r="AE155" s="1"/>
    </row>
    <row r="156" spans="1:31" x14ac:dyDescent="0.3">
      <c r="A156" s="26"/>
      <c r="C156" s="8"/>
      <c r="D156" s="8"/>
      <c r="E156" s="8"/>
      <c r="F156" s="8"/>
      <c r="R156" s="20"/>
      <c r="AE156" s="1"/>
    </row>
    <row r="157" spans="1:31" x14ac:dyDescent="0.3">
      <c r="A157" s="26"/>
      <c r="C157" s="8"/>
      <c r="D157" s="8"/>
      <c r="E157" s="8"/>
      <c r="F157" s="8"/>
      <c r="R157" s="20"/>
      <c r="AE157" s="1"/>
    </row>
    <row r="158" spans="1:31" x14ac:dyDescent="0.3">
      <c r="A158" s="26"/>
      <c r="C158" s="8"/>
      <c r="D158" s="8"/>
      <c r="E158" s="8"/>
      <c r="F158" s="8"/>
      <c r="R158" s="20"/>
      <c r="AE158" s="1"/>
    </row>
    <row r="159" spans="1:31" x14ac:dyDescent="0.3">
      <c r="A159" s="26"/>
      <c r="C159" s="8"/>
      <c r="D159" s="8"/>
      <c r="E159" s="8"/>
      <c r="F159" s="8"/>
      <c r="R159" s="20"/>
      <c r="AE159" s="1"/>
    </row>
    <row r="160" spans="1:31" x14ac:dyDescent="0.3">
      <c r="A160" s="26"/>
      <c r="C160" s="8"/>
      <c r="D160" s="8"/>
      <c r="E160" s="8"/>
      <c r="F160" s="8"/>
      <c r="R160" s="20"/>
      <c r="AE160" s="1"/>
    </row>
    <row r="161" spans="1:31" x14ac:dyDescent="0.3">
      <c r="A161" s="26"/>
      <c r="C161" s="8"/>
      <c r="D161" s="8"/>
      <c r="E161" s="8"/>
      <c r="F161" s="8"/>
      <c r="R161" s="20"/>
      <c r="AE161" s="1"/>
    </row>
    <row r="162" spans="1:31" x14ac:dyDescent="0.3">
      <c r="A162" s="26"/>
      <c r="C162" s="8"/>
      <c r="D162" s="8"/>
      <c r="E162" s="8"/>
      <c r="F162" s="8"/>
      <c r="R162" s="20"/>
      <c r="AE162" s="1"/>
    </row>
    <row r="163" spans="1:31" x14ac:dyDescent="0.3">
      <c r="A163" s="26"/>
      <c r="C163" s="8"/>
      <c r="D163" s="8"/>
      <c r="E163" s="8"/>
      <c r="F163" s="8"/>
      <c r="R163" s="20"/>
      <c r="AE163" s="1"/>
    </row>
    <row r="164" spans="1:31" x14ac:dyDescent="0.3">
      <c r="A164" s="26"/>
      <c r="C164" s="8"/>
      <c r="D164" s="8"/>
      <c r="E164" s="8"/>
      <c r="F164" s="8"/>
      <c r="R164" s="20"/>
      <c r="AE164" s="1"/>
    </row>
    <row r="165" spans="1:31" x14ac:dyDescent="0.3">
      <c r="A165" s="26"/>
      <c r="C165" s="8"/>
      <c r="D165" s="8"/>
      <c r="E165" s="8"/>
      <c r="F165" s="8"/>
      <c r="R165" s="20"/>
      <c r="AE165" s="1"/>
    </row>
    <row r="166" spans="1:31" x14ac:dyDescent="0.3">
      <c r="A166" s="26"/>
      <c r="C166" s="8"/>
      <c r="D166" s="8"/>
      <c r="E166" s="8"/>
      <c r="F166" s="8"/>
      <c r="R166" s="20"/>
      <c r="AE166" s="1"/>
    </row>
    <row r="167" spans="1:31" x14ac:dyDescent="0.3">
      <c r="A167" s="26"/>
      <c r="C167" s="8"/>
      <c r="D167" s="8"/>
      <c r="E167" s="8"/>
      <c r="F167" s="8"/>
      <c r="R167" s="20"/>
      <c r="AE167" s="1"/>
    </row>
    <row r="168" spans="1:31" x14ac:dyDescent="0.3">
      <c r="A168" s="26"/>
      <c r="C168" s="8"/>
      <c r="D168" s="8"/>
      <c r="E168" s="8"/>
      <c r="F168" s="8"/>
      <c r="R168" s="20"/>
      <c r="AE168" s="1"/>
    </row>
    <row r="169" spans="1:31" x14ac:dyDescent="0.3">
      <c r="A169" s="26"/>
      <c r="C169" s="8"/>
      <c r="D169" s="8"/>
      <c r="E169" s="8"/>
      <c r="F169" s="8"/>
      <c r="R169" s="20"/>
      <c r="AE169" s="1"/>
    </row>
    <row r="170" spans="1:31" x14ac:dyDescent="0.3">
      <c r="A170" s="26"/>
      <c r="C170" s="8"/>
      <c r="D170" s="8"/>
      <c r="E170" s="8"/>
      <c r="F170" s="8"/>
      <c r="R170" s="20"/>
      <c r="AE170" s="1"/>
    </row>
    <row r="171" spans="1:31" x14ac:dyDescent="0.3">
      <c r="A171" s="26"/>
      <c r="C171" s="8"/>
      <c r="D171" s="8"/>
      <c r="E171" s="8"/>
      <c r="F171" s="8"/>
      <c r="R171" s="20"/>
      <c r="AE171" s="1"/>
    </row>
    <row r="172" spans="1:31" x14ac:dyDescent="0.3">
      <c r="A172" s="26"/>
      <c r="C172" s="8"/>
      <c r="D172" s="8"/>
      <c r="E172" s="8"/>
      <c r="F172" s="8"/>
      <c r="R172" s="20"/>
      <c r="AE172" s="1"/>
    </row>
    <row r="173" spans="1:31" x14ac:dyDescent="0.3">
      <c r="A173" s="26"/>
      <c r="C173" s="8"/>
      <c r="D173" s="8"/>
      <c r="E173" s="8"/>
      <c r="F173" s="8"/>
      <c r="R173" s="20"/>
      <c r="AE173" s="1"/>
    </row>
    <row r="174" spans="1:31" x14ac:dyDescent="0.3">
      <c r="A174" s="26"/>
      <c r="C174" s="8"/>
      <c r="D174" s="8"/>
      <c r="E174" s="8"/>
      <c r="F174" s="8"/>
      <c r="R174" s="20"/>
      <c r="AE174" s="1"/>
    </row>
    <row r="175" spans="1:31" x14ac:dyDescent="0.3">
      <c r="A175" s="26"/>
      <c r="C175" s="8"/>
      <c r="D175" s="8"/>
      <c r="E175" s="8"/>
      <c r="F175" s="8"/>
      <c r="R175" s="20"/>
      <c r="AE175" s="1"/>
    </row>
    <row r="176" spans="1:31" x14ac:dyDescent="0.3">
      <c r="A176" s="26"/>
      <c r="C176" s="8"/>
      <c r="D176" s="8"/>
      <c r="E176" s="8"/>
      <c r="F176" s="8"/>
      <c r="R176" s="20"/>
      <c r="AE176" s="1"/>
    </row>
    <row r="177" spans="1:31" x14ac:dyDescent="0.3">
      <c r="A177" s="26"/>
      <c r="C177" s="8"/>
      <c r="D177" s="8"/>
      <c r="E177" s="8"/>
      <c r="F177" s="8"/>
      <c r="R177" s="20"/>
      <c r="AE177" s="1"/>
    </row>
    <row r="178" spans="1:31" x14ac:dyDescent="0.3">
      <c r="A178" s="26"/>
      <c r="C178" s="8"/>
      <c r="D178" s="8"/>
      <c r="E178" s="8"/>
      <c r="F178" s="8"/>
      <c r="R178" s="20"/>
      <c r="AE178" s="1"/>
    </row>
    <row r="179" spans="1:31" x14ac:dyDescent="0.3">
      <c r="A179" s="26"/>
      <c r="C179" s="8"/>
      <c r="D179" s="8"/>
      <c r="E179" s="8"/>
      <c r="F179" s="8"/>
      <c r="R179" s="20"/>
      <c r="AE179" s="1"/>
    </row>
    <row r="180" spans="1:31" x14ac:dyDescent="0.3">
      <c r="A180" s="26"/>
      <c r="C180" s="8"/>
      <c r="D180" s="8"/>
      <c r="E180" s="8"/>
      <c r="F180" s="8"/>
      <c r="R180" s="20"/>
      <c r="AE180" s="1"/>
    </row>
    <row r="181" spans="1:31" x14ac:dyDescent="0.3">
      <c r="A181" s="26"/>
      <c r="C181" s="8"/>
      <c r="D181" s="8"/>
      <c r="E181" s="8"/>
      <c r="F181" s="8"/>
      <c r="R181" s="20"/>
      <c r="AE181" s="1"/>
    </row>
    <row r="182" spans="1:31" x14ac:dyDescent="0.3">
      <c r="A182" s="26"/>
      <c r="C182" s="8"/>
      <c r="D182" s="8"/>
      <c r="E182" s="8"/>
      <c r="F182" s="8"/>
      <c r="R182" s="20"/>
      <c r="AE182" s="1"/>
    </row>
    <row r="183" spans="1:31" x14ac:dyDescent="0.3">
      <c r="A183" s="26"/>
      <c r="C183" s="8"/>
      <c r="D183" s="8"/>
      <c r="E183" s="8"/>
      <c r="F183" s="8"/>
      <c r="R183" s="20"/>
      <c r="AE183" s="1"/>
    </row>
    <row r="184" spans="1:31" x14ac:dyDescent="0.3">
      <c r="A184" s="26"/>
      <c r="C184" s="8"/>
      <c r="D184" s="8"/>
      <c r="E184" s="8"/>
      <c r="F184" s="8"/>
      <c r="R184" s="20"/>
      <c r="AE184" s="1"/>
    </row>
    <row r="185" spans="1:31" x14ac:dyDescent="0.3">
      <c r="A185" s="26"/>
      <c r="C185" s="8"/>
      <c r="D185" s="8"/>
      <c r="E185" s="8"/>
      <c r="F185" s="8"/>
      <c r="R185" s="20"/>
      <c r="AE185" s="1"/>
    </row>
    <row r="186" spans="1:31" x14ac:dyDescent="0.3">
      <c r="A186" s="26"/>
      <c r="C186" s="8"/>
      <c r="D186" s="8"/>
      <c r="E186" s="8"/>
      <c r="F186" s="8"/>
      <c r="R186" s="20"/>
      <c r="AE186" s="1"/>
    </row>
    <row r="187" spans="1:31" x14ac:dyDescent="0.3">
      <c r="A187" s="26"/>
      <c r="C187" s="8"/>
      <c r="D187" s="8"/>
      <c r="E187" s="8"/>
      <c r="F187" s="8"/>
      <c r="R187" s="20"/>
      <c r="AE187" s="1"/>
    </row>
    <row r="188" spans="1:31" x14ac:dyDescent="0.3">
      <c r="A188" s="26"/>
      <c r="C188" s="8"/>
      <c r="D188" s="8"/>
      <c r="E188" s="8"/>
      <c r="F188" s="8"/>
      <c r="R188" s="20"/>
      <c r="AE188" s="1"/>
    </row>
    <row r="189" spans="1:31" x14ac:dyDescent="0.3">
      <c r="A189" s="26"/>
      <c r="C189" s="8"/>
      <c r="D189" s="8"/>
      <c r="E189" s="8"/>
      <c r="F189" s="8"/>
      <c r="R189" s="20"/>
      <c r="AE189" s="1"/>
    </row>
    <row r="190" spans="1:31" x14ac:dyDescent="0.3">
      <c r="A190" s="26"/>
      <c r="C190" s="8"/>
      <c r="D190" s="8"/>
      <c r="E190" s="8"/>
      <c r="F190" s="8"/>
      <c r="R190" s="20"/>
      <c r="AE190" s="1"/>
    </row>
    <row r="191" spans="1:31" x14ac:dyDescent="0.3">
      <c r="A191" s="26"/>
      <c r="C191" s="8"/>
      <c r="D191" s="8"/>
      <c r="E191" s="8"/>
      <c r="F191" s="8"/>
      <c r="R191" s="20"/>
      <c r="AE191" s="1"/>
    </row>
    <row r="192" spans="1:31" x14ac:dyDescent="0.3">
      <c r="A192" s="26"/>
      <c r="C192" s="8"/>
      <c r="D192" s="8"/>
      <c r="E192" s="8"/>
      <c r="F192" s="8"/>
      <c r="R192" s="20"/>
      <c r="AE192" s="1"/>
    </row>
    <row r="193" spans="1:31" x14ac:dyDescent="0.3">
      <c r="A193" s="26"/>
      <c r="C193" s="8"/>
      <c r="D193" s="8"/>
      <c r="E193" s="8"/>
      <c r="F193" s="8"/>
      <c r="R193" s="20"/>
      <c r="AE193" s="1"/>
    </row>
    <row r="194" spans="1:31" x14ac:dyDescent="0.3">
      <c r="A194" s="26"/>
      <c r="C194" s="8"/>
      <c r="D194" s="8"/>
      <c r="E194" s="8"/>
      <c r="F194" s="8"/>
      <c r="R194" s="20"/>
      <c r="AE194" s="1"/>
    </row>
    <row r="195" spans="1:31" x14ac:dyDescent="0.3">
      <c r="A195" s="26"/>
      <c r="C195" s="8"/>
      <c r="D195" s="8"/>
      <c r="E195" s="8"/>
      <c r="F195" s="8"/>
      <c r="R195" s="20"/>
      <c r="AE195" s="1"/>
    </row>
    <row r="196" spans="1:31" x14ac:dyDescent="0.3">
      <c r="A196" s="26"/>
      <c r="C196" s="8"/>
      <c r="D196" s="8"/>
      <c r="E196" s="8"/>
      <c r="F196" s="8"/>
      <c r="R196" s="20"/>
      <c r="AE196" s="1"/>
    </row>
    <row r="197" spans="1:31" x14ac:dyDescent="0.3">
      <c r="A197" s="26"/>
      <c r="C197" s="8"/>
      <c r="D197" s="8"/>
      <c r="E197" s="8"/>
      <c r="F197" s="8"/>
      <c r="R197" s="20"/>
      <c r="AE197" s="1"/>
    </row>
    <row r="198" spans="1:31" x14ac:dyDescent="0.3">
      <c r="A198" s="26"/>
      <c r="C198" s="8"/>
      <c r="D198" s="8"/>
      <c r="E198" s="8"/>
      <c r="F198" s="8"/>
      <c r="R198" s="20"/>
      <c r="AE198" s="1"/>
    </row>
    <row r="199" spans="1:31" x14ac:dyDescent="0.3">
      <c r="A199" s="26"/>
      <c r="C199" s="8"/>
      <c r="D199" s="8"/>
      <c r="E199" s="8"/>
      <c r="F199" s="8"/>
      <c r="R199" s="20"/>
      <c r="AE199" s="1"/>
    </row>
    <row r="200" spans="1:31" x14ac:dyDescent="0.3">
      <c r="A200" s="26"/>
      <c r="C200" s="8"/>
      <c r="D200" s="8"/>
      <c r="E200" s="8"/>
      <c r="F200" s="8"/>
      <c r="R200" s="20"/>
      <c r="AE200" s="1"/>
    </row>
    <row r="201" spans="1:31" x14ac:dyDescent="0.3">
      <c r="A201" s="26"/>
      <c r="C201" s="8"/>
      <c r="D201" s="8"/>
      <c r="E201" s="8"/>
      <c r="F201" s="8"/>
      <c r="R201" s="20"/>
      <c r="AE201" s="1"/>
    </row>
    <row r="202" spans="1:31" x14ac:dyDescent="0.3">
      <c r="A202" s="26"/>
      <c r="C202" s="8"/>
      <c r="D202" s="8"/>
      <c r="E202" s="8"/>
      <c r="F202" s="8"/>
      <c r="R202" s="20"/>
      <c r="AE202" s="1"/>
    </row>
    <row r="203" spans="1:31" x14ac:dyDescent="0.3">
      <c r="A203" s="26"/>
      <c r="C203" s="8"/>
      <c r="D203" s="8"/>
      <c r="E203" s="8"/>
      <c r="F203" s="8"/>
      <c r="R203" s="20"/>
      <c r="AE203" s="1"/>
    </row>
    <row r="204" spans="1:31" x14ac:dyDescent="0.3">
      <c r="A204" s="26"/>
      <c r="C204" s="8"/>
      <c r="D204" s="8"/>
      <c r="E204" s="8"/>
      <c r="F204" s="8"/>
      <c r="R204" s="20"/>
      <c r="AE204" s="1"/>
    </row>
    <row r="205" spans="1:31" x14ac:dyDescent="0.3">
      <c r="A205" s="26"/>
      <c r="C205" s="8"/>
      <c r="D205" s="8"/>
      <c r="E205" s="8"/>
      <c r="F205" s="8"/>
      <c r="R205" s="20"/>
      <c r="AE205" s="1"/>
    </row>
    <row r="206" spans="1:31" x14ac:dyDescent="0.3">
      <c r="A206" s="26"/>
      <c r="C206" s="8"/>
      <c r="D206" s="8"/>
      <c r="E206" s="8"/>
      <c r="F206" s="8"/>
      <c r="R206" s="20"/>
      <c r="AE206" s="1"/>
    </row>
    <row r="207" spans="1:31" x14ac:dyDescent="0.3">
      <c r="A207" s="26"/>
      <c r="C207" s="8"/>
      <c r="D207" s="8"/>
      <c r="E207" s="8"/>
      <c r="F207" s="8"/>
      <c r="R207" s="20"/>
      <c r="AE207" s="1"/>
    </row>
    <row r="208" spans="1:31" x14ac:dyDescent="0.3">
      <c r="A208" s="26"/>
      <c r="C208" s="8"/>
      <c r="D208" s="8"/>
      <c r="E208" s="8"/>
      <c r="F208" s="8"/>
      <c r="R208" s="20"/>
      <c r="AE208" s="1"/>
    </row>
    <row r="209" spans="1:31" x14ac:dyDescent="0.3">
      <c r="A209" s="26"/>
      <c r="C209" s="8"/>
      <c r="D209" s="8"/>
      <c r="E209" s="8"/>
      <c r="F209" s="8"/>
      <c r="R209" s="20"/>
      <c r="AE209" s="1"/>
    </row>
    <row r="210" spans="1:31" x14ac:dyDescent="0.3">
      <c r="A210" s="26"/>
      <c r="C210" s="8"/>
      <c r="D210" s="8"/>
      <c r="E210" s="8"/>
      <c r="F210" s="8"/>
      <c r="R210" s="20"/>
      <c r="AE210" s="1"/>
    </row>
    <row r="211" spans="1:31" x14ac:dyDescent="0.3">
      <c r="A211" s="26"/>
      <c r="C211" s="8"/>
      <c r="D211" s="8"/>
      <c r="E211" s="8"/>
      <c r="F211" s="8"/>
      <c r="R211" s="20"/>
      <c r="AE211" s="1"/>
    </row>
    <row r="212" spans="1:31" x14ac:dyDescent="0.3">
      <c r="A212" s="26"/>
      <c r="C212" s="8"/>
      <c r="D212" s="8"/>
      <c r="E212" s="8"/>
      <c r="F212" s="8"/>
      <c r="R212" s="20"/>
      <c r="AE212" s="1"/>
    </row>
    <row r="213" spans="1:31" x14ac:dyDescent="0.3">
      <c r="A213" s="26"/>
      <c r="C213" s="8"/>
      <c r="D213" s="8"/>
      <c r="E213" s="8"/>
      <c r="F213" s="8"/>
      <c r="R213" s="20"/>
      <c r="AE213" s="1"/>
    </row>
    <row r="214" spans="1:31" x14ac:dyDescent="0.3">
      <c r="A214" s="26"/>
      <c r="C214" s="8"/>
      <c r="D214" s="8"/>
      <c r="E214" s="8"/>
      <c r="F214" s="8"/>
      <c r="R214" s="20"/>
      <c r="AE214" s="1"/>
    </row>
    <row r="215" spans="1:31" x14ac:dyDescent="0.3">
      <c r="A215" s="26"/>
      <c r="C215" s="8"/>
      <c r="D215" s="8"/>
      <c r="E215" s="8"/>
      <c r="F215" s="8"/>
      <c r="R215" s="20"/>
      <c r="AE215" s="1"/>
    </row>
    <row r="216" spans="1:31" x14ac:dyDescent="0.3">
      <c r="A216" s="26"/>
      <c r="C216" s="8"/>
      <c r="D216" s="8"/>
      <c r="E216" s="8"/>
      <c r="F216" s="8"/>
      <c r="R216" s="20"/>
      <c r="AE216" s="1"/>
    </row>
    <row r="217" spans="1:31" x14ac:dyDescent="0.3">
      <c r="A217" s="26"/>
      <c r="C217" s="8"/>
      <c r="D217" s="8"/>
      <c r="E217" s="8"/>
      <c r="F217" s="8"/>
      <c r="R217" s="20"/>
      <c r="AE217" s="1"/>
    </row>
    <row r="218" spans="1:31" x14ac:dyDescent="0.3">
      <c r="A218" s="26"/>
      <c r="C218" s="8"/>
      <c r="D218" s="8"/>
      <c r="E218" s="8"/>
      <c r="F218" s="8"/>
      <c r="R218" s="20"/>
      <c r="AE218" s="1"/>
    </row>
    <row r="219" spans="1:31" x14ac:dyDescent="0.3">
      <c r="A219" s="26"/>
      <c r="C219" s="8"/>
      <c r="D219" s="8"/>
      <c r="E219" s="8"/>
      <c r="F219" s="8"/>
      <c r="R219" s="20"/>
      <c r="AE219" s="1"/>
    </row>
    <row r="220" spans="1:31" x14ac:dyDescent="0.3">
      <c r="A220" s="26"/>
      <c r="C220" s="8"/>
      <c r="D220" s="8"/>
      <c r="E220" s="8"/>
      <c r="F220" s="8"/>
      <c r="R220" s="20"/>
      <c r="AE220" s="1"/>
    </row>
    <row r="221" spans="1:31" x14ac:dyDescent="0.3">
      <c r="A221" s="26"/>
      <c r="C221" s="8"/>
      <c r="D221" s="8"/>
      <c r="E221" s="8"/>
      <c r="F221" s="8"/>
      <c r="R221" s="20"/>
      <c r="AE221" s="1"/>
    </row>
    <row r="222" spans="1:31" x14ac:dyDescent="0.3">
      <c r="A222" s="26"/>
      <c r="C222" s="8"/>
      <c r="D222" s="8"/>
      <c r="E222" s="8"/>
      <c r="F222" s="8"/>
      <c r="R222" s="20"/>
      <c r="AE222" s="1"/>
    </row>
    <row r="223" spans="1:31" x14ac:dyDescent="0.3">
      <c r="A223" s="26"/>
      <c r="C223" s="8"/>
      <c r="D223" s="8"/>
      <c r="E223" s="8"/>
      <c r="F223" s="8"/>
      <c r="R223" s="20"/>
      <c r="AE223" s="1"/>
    </row>
    <row r="224" spans="1:31" x14ac:dyDescent="0.3">
      <c r="A224" s="26"/>
      <c r="C224" s="8"/>
      <c r="D224" s="8"/>
      <c r="E224" s="8"/>
      <c r="F224" s="8"/>
      <c r="R224" s="20"/>
      <c r="AE224" s="1"/>
    </row>
    <row r="225" spans="1:31" x14ac:dyDescent="0.3">
      <c r="A225" s="26"/>
      <c r="C225" s="8"/>
      <c r="D225" s="8"/>
      <c r="E225" s="8"/>
      <c r="F225" s="8"/>
      <c r="R225" s="20"/>
      <c r="AE225" s="1"/>
    </row>
    <row r="226" spans="1:31" x14ac:dyDescent="0.3">
      <c r="A226" s="26"/>
      <c r="C226" s="8"/>
      <c r="D226" s="8"/>
      <c r="E226" s="8"/>
      <c r="F226" s="8"/>
      <c r="R226" s="20"/>
      <c r="AE226" s="1"/>
    </row>
    <row r="227" spans="1:31" x14ac:dyDescent="0.3">
      <c r="A227" s="26"/>
      <c r="C227" s="8"/>
      <c r="D227" s="8"/>
      <c r="E227" s="8"/>
      <c r="F227" s="8"/>
      <c r="R227" s="20"/>
      <c r="AE227" s="1"/>
    </row>
    <row r="228" spans="1:31" x14ac:dyDescent="0.3">
      <c r="A228" s="26"/>
      <c r="C228" s="8"/>
      <c r="D228" s="8"/>
      <c r="E228" s="8"/>
      <c r="F228" s="8"/>
      <c r="R228" s="20"/>
      <c r="AE228" s="1"/>
    </row>
  </sheetData>
  <mergeCells count="10">
    <mergeCell ref="A28:J28"/>
    <mergeCell ref="C18:D18"/>
    <mergeCell ref="J29:M29"/>
    <mergeCell ref="F29:I29"/>
    <mergeCell ref="B29:E29"/>
    <mergeCell ref="B39:F39"/>
    <mergeCell ref="B40:F40"/>
    <mergeCell ref="B42:F42"/>
    <mergeCell ref="C56:C58"/>
    <mergeCell ref="B41:G41"/>
  </mergeCells>
  <pageMargins left="0.70866141732283472" right="0.70866141732283472" top="0.74803149606299213" bottom="0.7480314960629921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70C0"/>
  </sheetPr>
  <dimension ref="A1:AG248"/>
  <sheetViews>
    <sheetView topLeftCell="A25" zoomScale="80" zoomScaleNormal="80" workbookViewId="0">
      <selection activeCell="B29" sqref="B29:M30"/>
    </sheetView>
  </sheetViews>
  <sheetFormatPr defaultColWidth="9.1796875" defaultRowHeight="13" x14ac:dyDescent="0.3"/>
  <cols>
    <col min="1" max="1" width="29.54296875" style="10" bestFit="1" customWidth="1"/>
    <col min="2" max="9" width="11" style="1" customWidth="1"/>
    <col min="10" max="10" width="12.1796875" style="1" customWidth="1"/>
    <col min="11" max="11" width="13.54296875" style="1" customWidth="1"/>
    <col min="12" max="12" width="13.453125" style="1" customWidth="1"/>
    <col min="13" max="13" width="13.54296875" style="1" customWidth="1"/>
    <col min="14" max="14" width="9" style="1" customWidth="1"/>
    <col min="15" max="15" width="11" style="1" customWidth="1"/>
    <col min="16" max="16" width="9.1796875" style="1" customWidth="1"/>
    <col min="17" max="17" width="8" style="1" customWidth="1"/>
    <col min="18" max="18" width="11.54296875" style="1" customWidth="1"/>
    <col min="19" max="19" width="16.1796875" style="20" customWidth="1"/>
    <col min="20" max="20" width="13.1796875" style="20" customWidth="1"/>
    <col min="21" max="21" width="12.54296875" style="20" customWidth="1"/>
    <col min="22" max="22" width="12.453125" style="20" customWidth="1"/>
    <col min="23" max="23" width="14.54296875" style="20" customWidth="1"/>
    <col min="24" max="24" width="13.453125" style="20" customWidth="1"/>
    <col min="25" max="25" width="13.54296875" style="20" customWidth="1"/>
    <col min="26" max="26" width="12.54296875" style="20" customWidth="1"/>
    <col min="27" max="28" width="11.1796875" style="20" customWidth="1"/>
    <col min="29" max="30" width="12.54296875" style="20" customWidth="1"/>
    <col min="31" max="31" width="11.54296875" style="20" customWidth="1"/>
    <col min="32" max="44" width="10.453125" style="1" customWidth="1"/>
    <col min="45" max="45" width="8.1796875" style="1" bestFit="1" customWidth="1"/>
    <col min="46" max="46" width="4.453125" style="1" bestFit="1" customWidth="1"/>
    <col min="47" max="47" width="7.1796875" style="1" bestFit="1" customWidth="1"/>
    <col min="48" max="48" width="13" style="1" bestFit="1" customWidth="1"/>
    <col min="49" max="50" width="7.1796875" style="1" bestFit="1" customWidth="1"/>
    <col min="51" max="51" width="10.453125" style="1" customWidth="1"/>
    <col min="52" max="56" width="7.1796875" style="1" bestFit="1" customWidth="1"/>
    <col min="57" max="58" width="7.1796875" style="1" customWidth="1"/>
    <col min="59" max="59" width="7.1796875" style="1" bestFit="1" customWidth="1"/>
    <col min="60" max="65" width="6.81640625" style="1" bestFit="1" customWidth="1"/>
    <col min="66" max="67" width="7.1796875" style="1" bestFit="1" customWidth="1"/>
    <col min="68" max="69" width="6.81640625" style="1" bestFit="1" customWidth="1"/>
    <col min="70" max="70" width="6.453125" style="1" bestFit="1" customWidth="1"/>
    <col min="71" max="71" width="5.453125" style="1" bestFit="1" customWidth="1"/>
    <col min="72" max="72" width="8.54296875" style="1" bestFit="1" customWidth="1"/>
    <col min="73" max="73" width="10.54296875" style="1" bestFit="1" customWidth="1"/>
    <col min="74" max="82" width="6.81640625" style="1" bestFit="1" customWidth="1"/>
    <col min="83" max="83" width="7.453125" style="1" bestFit="1" customWidth="1"/>
    <col min="84" max="84" width="7.1796875" style="1" bestFit="1" customWidth="1"/>
    <col min="85" max="90" width="6.81640625" style="1" bestFit="1" customWidth="1"/>
    <col min="91" max="92" width="7.1796875" style="1" bestFit="1" customWidth="1"/>
    <col min="93" max="94" width="6.81640625" style="1" bestFit="1" customWidth="1"/>
    <col min="95" max="95" width="5.81640625" style="1" bestFit="1" customWidth="1"/>
    <col min="96" max="96" width="5.453125" style="1" bestFit="1" customWidth="1"/>
    <col min="97" max="97" width="8.54296875" style="1" bestFit="1" customWidth="1"/>
    <col min="98" max="98" width="10.54296875" style="1" bestFit="1" customWidth="1"/>
    <col min="99" max="107" width="6.81640625" style="1" bestFit="1" customWidth="1"/>
    <col min="108" max="108" width="7.453125" style="1" bestFit="1" customWidth="1"/>
    <col min="109" max="109" width="7.1796875" style="1" bestFit="1" customWidth="1"/>
    <col min="110" max="115" width="6.81640625" style="1" bestFit="1" customWidth="1"/>
    <col min="116" max="117" width="7.1796875" style="1" bestFit="1" customWidth="1"/>
    <col min="118" max="119" width="6.81640625" style="1" bestFit="1" customWidth="1"/>
    <col min="120" max="120" width="5.81640625" style="1" bestFit="1" customWidth="1"/>
    <col min="121" max="121" width="5.453125" style="1" customWidth="1"/>
    <col min="122" max="122" width="8.54296875" style="1" bestFit="1" customWidth="1"/>
    <col min="123" max="123" width="10.54296875" style="1" bestFit="1" customWidth="1"/>
    <col min="124" max="132" width="6.81640625" style="1" bestFit="1" customWidth="1"/>
    <col min="133" max="133" width="7.453125" style="1" bestFit="1" customWidth="1"/>
    <col min="134" max="134" width="7.1796875" style="1" bestFit="1" customWidth="1"/>
    <col min="135" max="140" width="6.81640625" style="1" bestFit="1" customWidth="1"/>
    <col min="141" max="142" width="7.1796875" style="1" bestFit="1" customWidth="1"/>
    <col min="143" max="143" width="6.81640625" style="1" bestFit="1" customWidth="1"/>
    <col min="144" max="144" width="12.1796875" style="1" bestFit="1" customWidth="1"/>
    <col min="145" max="145" width="7.1796875" style="1" bestFit="1" customWidth="1"/>
    <col min="146" max="146" width="5.453125" style="1" customWidth="1"/>
    <col min="147" max="147" width="5.453125" style="1" bestFit="1" customWidth="1"/>
    <col min="148" max="16384" width="9.1796875" style="1"/>
  </cols>
  <sheetData>
    <row r="1" spans="1:31" ht="15" customHeight="1" x14ac:dyDescent="0.3">
      <c r="A1" s="1"/>
      <c r="S1" s="1"/>
      <c r="T1" s="1"/>
      <c r="U1" s="1"/>
      <c r="V1" s="1"/>
      <c r="W1" s="1"/>
      <c r="X1" s="1"/>
      <c r="Y1" s="1"/>
      <c r="Z1" s="1"/>
      <c r="AA1" s="1"/>
      <c r="AB1" s="1"/>
      <c r="AC1" s="1"/>
      <c r="AD1" s="1"/>
      <c r="AE1" s="1"/>
    </row>
    <row r="2" spans="1:31" ht="15" customHeight="1" x14ac:dyDescent="0.35">
      <c r="A2" s="12" t="s">
        <v>91</v>
      </c>
      <c r="B2" s="13"/>
      <c r="C2" s="13"/>
      <c r="D2" s="13"/>
      <c r="E2" s="13"/>
      <c r="F2" s="13"/>
      <c r="R2" s="19"/>
      <c r="S2" s="1"/>
      <c r="T2" s="1"/>
      <c r="U2" s="1"/>
      <c r="V2" s="1"/>
      <c r="W2" s="1"/>
      <c r="X2" s="1"/>
      <c r="Y2" s="1"/>
      <c r="Z2" s="1"/>
      <c r="AA2" s="1"/>
      <c r="AB2" s="1"/>
      <c r="AC2" s="1"/>
      <c r="AD2" s="1"/>
      <c r="AE2" s="1"/>
    </row>
    <row r="3" spans="1:31" ht="15" customHeight="1" x14ac:dyDescent="0.3">
      <c r="A3" s="1"/>
      <c r="R3" s="19"/>
      <c r="S3" s="1"/>
      <c r="T3" s="1"/>
      <c r="U3" s="1"/>
      <c r="V3" s="1"/>
      <c r="W3" s="1"/>
      <c r="X3" s="1"/>
      <c r="Y3" s="1"/>
      <c r="Z3" s="1"/>
      <c r="AA3" s="1"/>
      <c r="AB3" s="1"/>
      <c r="AC3" s="1"/>
      <c r="AD3" s="1"/>
      <c r="AE3" s="1"/>
    </row>
    <row r="4" spans="1:31" ht="15" customHeight="1" x14ac:dyDescent="0.3">
      <c r="A4" s="1"/>
      <c r="R4" s="19"/>
      <c r="S4" s="1"/>
      <c r="T4" s="1"/>
      <c r="U4" s="1"/>
      <c r="V4" s="1"/>
      <c r="W4" s="1"/>
      <c r="X4" s="1"/>
      <c r="Y4" s="1"/>
      <c r="Z4" s="1"/>
      <c r="AA4" s="1"/>
      <c r="AB4" s="1"/>
      <c r="AC4" s="1"/>
      <c r="AD4" s="1"/>
      <c r="AE4" s="1"/>
    </row>
    <row r="5" spans="1:31" ht="52" x14ac:dyDescent="0.3">
      <c r="A5" s="2" t="s">
        <v>175</v>
      </c>
      <c r="B5" s="3" t="s">
        <v>93</v>
      </c>
      <c r="C5" s="4" t="s">
        <v>94</v>
      </c>
      <c r="D5" s="4" t="s">
        <v>95</v>
      </c>
      <c r="E5" s="4" t="s">
        <v>96</v>
      </c>
      <c r="F5" s="4" t="s">
        <v>97</v>
      </c>
      <c r="G5" s="4" t="s">
        <v>98</v>
      </c>
      <c r="H5" s="4" t="s">
        <v>99</v>
      </c>
      <c r="J5" s="5" t="s">
        <v>176</v>
      </c>
      <c r="K5" s="4" t="s">
        <v>96</v>
      </c>
      <c r="L5" s="4" t="s">
        <v>97</v>
      </c>
      <c r="M5" s="4" t="s">
        <v>98</v>
      </c>
      <c r="N5" s="4" t="s">
        <v>99</v>
      </c>
      <c r="R5" s="6"/>
    </row>
    <row r="6" spans="1:31" ht="15" customHeight="1" x14ac:dyDescent="0.3">
      <c r="A6" s="17" t="s">
        <v>177</v>
      </c>
      <c r="B6" s="14"/>
      <c r="C6" s="14">
        <f>0.02642*$B$10</f>
        <v>0</v>
      </c>
      <c r="D6" s="14">
        <f>0.02642*$B$10</f>
        <v>0</v>
      </c>
      <c r="E6" s="14">
        <f>0.13253*$B$10</f>
        <v>0</v>
      </c>
      <c r="F6" s="14">
        <f>0.13248*$B$10</f>
        <v>0</v>
      </c>
      <c r="G6" s="14">
        <f>0.13248*$B$10</f>
        <v>0</v>
      </c>
      <c r="H6" s="14">
        <f>0.13248*$B$10</f>
        <v>0</v>
      </c>
      <c r="J6" s="17" t="s">
        <v>177</v>
      </c>
      <c r="K6" s="15">
        <v>2.6199999999999999E-3</v>
      </c>
      <c r="L6" s="15">
        <v>2.6199999999999999E-3</v>
      </c>
      <c r="M6" s="15">
        <v>2.6199999999999999E-3</v>
      </c>
      <c r="N6" s="15">
        <v>0.43990000000000001</v>
      </c>
      <c r="R6" s="6"/>
    </row>
    <row r="7" spans="1:31" ht="15" customHeight="1" x14ac:dyDescent="0.3">
      <c r="A7" s="17" t="s">
        <v>178</v>
      </c>
      <c r="B7" s="14"/>
      <c r="C7" s="14">
        <f>0.06309*$C$10</f>
        <v>0</v>
      </c>
      <c r="D7" s="14">
        <f>0.06309*$C$10</f>
        <v>0</v>
      </c>
      <c r="E7" s="14">
        <f>0.16116*$C$10</f>
        <v>0</v>
      </c>
      <c r="F7" s="14">
        <f>0.16116*$C$10</f>
        <v>0</v>
      </c>
      <c r="G7" s="14">
        <f>0.16116*$C$10</f>
        <v>0</v>
      </c>
      <c r="H7" s="14">
        <f>0.16116*$C$10</f>
        <v>0</v>
      </c>
      <c r="J7" s="17" t="s">
        <v>178</v>
      </c>
      <c r="K7" s="15">
        <v>4.6999999999999999E-4</v>
      </c>
      <c r="L7" s="15">
        <v>4.6999999999999999E-4</v>
      </c>
      <c r="M7" s="15">
        <v>4.6999999999999999E-4</v>
      </c>
      <c r="N7" s="15">
        <v>7.5800000000000006E-2</v>
      </c>
      <c r="R7" s="6"/>
    </row>
    <row r="8" spans="1:31" ht="15" customHeight="1" x14ac:dyDescent="0.3">
      <c r="A8" s="1"/>
      <c r="R8" s="6"/>
    </row>
    <row r="9" spans="1:31" ht="15" customHeight="1" x14ac:dyDescent="0.3">
      <c r="A9" s="1"/>
      <c r="B9" s="17" t="s">
        <v>177</v>
      </c>
      <c r="C9" s="17" t="s">
        <v>178</v>
      </c>
      <c r="K9" s="91">
        <f>1000*K7</f>
        <v>0.47</v>
      </c>
      <c r="R9" s="6"/>
    </row>
    <row r="10" spans="1:31" ht="15" customHeight="1" x14ac:dyDescent="0.3">
      <c r="A10" s="1" t="s">
        <v>179</v>
      </c>
      <c r="B10" s="34">
        <f>Calculator!C23</f>
        <v>0</v>
      </c>
      <c r="C10" s="34">
        <f>Calculator!C23</f>
        <v>0</v>
      </c>
      <c r="R10" s="6"/>
    </row>
    <row r="11" spans="1:31" x14ac:dyDescent="0.3">
      <c r="A11" s="1" t="s">
        <v>167</v>
      </c>
      <c r="C11" s="14">
        <v>15</v>
      </c>
      <c r="R11" s="6"/>
    </row>
    <row r="12" spans="1:31" s="9" customFormat="1" ht="15" customHeight="1" x14ac:dyDescent="0.3">
      <c r="B12" s="9" t="s">
        <v>180</v>
      </c>
      <c r="S12" s="20"/>
      <c r="T12" s="20"/>
      <c r="U12" s="20"/>
      <c r="V12" s="20"/>
      <c r="W12" s="20"/>
      <c r="X12" s="20"/>
      <c r="Y12" s="20"/>
      <c r="Z12" s="20"/>
      <c r="AA12" s="20"/>
      <c r="AB12" s="20"/>
      <c r="AC12" s="20"/>
      <c r="AD12" s="20"/>
      <c r="AE12" s="20"/>
    </row>
    <row r="13" spans="1:31" s="9" customFormat="1" ht="15" customHeight="1" x14ac:dyDescent="0.3">
      <c r="A13" s="16"/>
      <c r="S13" s="20"/>
      <c r="T13" s="20"/>
      <c r="U13" s="20"/>
      <c r="V13" s="20"/>
      <c r="W13" s="20"/>
      <c r="X13" s="20"/>
      <c r="Y13" s="20"/>
      <c r="Z13" s="20"/>
      <c r="AA13" s="20"/>
      <c r="AB13" s="20"/>
      <c r="AC13" s="20"/>
      <c r="AD13" s="20"/>
      <c r="AE13" s="20"/>
    </row>
    <row r="14" spans="1:31" ht="15" customHeight="1" x14ac:dyDescent="0.3">
      <c r="A14" s="1"/>
      <c r="B14" s="17" t="s">
        <v>177</v>
      </c>
      <c r="C14" s="17" t="s">
        <v>178</v>
      </c>
    </row>
    <row r="15" spans="1:31" ht="15" customHeight="1" x14ac:dyDescent="0.3">
      <c r="B15" s="16"/>
      <c r="C15" s="16"/>
      <c r="Q15" s="20"/>
      <c r="R15" s="20"/>
      <c r="AD15" s="1"/>
      <c r="AE15" s="1"/>
    </row>
    <row r="16" spans="1:31" ht="15" customHeight="1" x14ac:dyDescent="0.3">
      <c r="A16" s="1"/>
      <c r="Q16" s="20"/>
      <c r="R16" s="20"/>
      <c r="T16" s="1"/>
      <c r="U16" s="1"/>
      <c r="V16" s="1"/>
      <c r="W16" s="1"/>
      <c r="X16" s="1"/>
      <c r="Y16" s="1"/>
      <c r="Z16" s="1"/>
      <c r="AA16" s="1"/>
      <c r="AB16" s="1"/>
      <c r="AC16" s="1"/>
      <c r="AD16" s="1"/>
      <c r="AE16" s="1"/>
    </row>
    <row r="17" spans="1:33" ht="15" customHeight="1" x14ac:dyDescent="0.35">
      <c r="A17" s="12" t="s">
        <v>118</v>
      </c>
      <c r="B17" s="13"/>
      <c r="C17" s="13"/>
      <c r="D17" s="13"/>
      <c r="E17" s="13"/>
      <c r="F17" s="13"/>
      <c r="Q17" s="20"/>
      <c r="R17" s="20"/>
      <c r="T17" s="1"/>
      <c r="U17" s="1"/>
      <c r="V17" s="1"/>
      <c r="W17" s="1"/>
      <c r="X17" s="1"/>
      <c r="Y17" s="1"/>
      <c r="Z17" s="1"/>
      <c r="AA17" s="1"/>
      <c r="AB17" s="1"/>
      <c r="AC17" s="1"/>
      <c r="AD17" s="1"/>
      <c r="AE17" s="1"/>
    </row>
    <row r="18" spans="1:33" ht="15" customHeight="1" x14ac:dyDescent="0.3">
      <c r="C18" s="247" t="s">
        <v>119</v>
      </c>
      <c r="D18" s="247"/>
      <c r="F18" s="8"/>
      <c r="J18" s="27"/>
      <c r="Q18" s="20"/>
      <c r="S18" s="1"/>
      <c r="T18" s="1"/>
      <c r="U18" s="1"/>
      <c r="V18" s="1"/>
      <c r="W18" s="1"/>
      <c r="X18" s="1"/>
      <c r="Y18" s="1"/>
      <c r="Z18" s="1"/>
      <c r="AA18" s="1"/>
      <c r="AB18" s="1"/>
      <c r="AC18" s="1"/>
      <c r="AD18" s="1"/>
      <c r="AE18" s="1"/>
    </row>
    <row r="19" spans="1:33" ht="15" customHeight="1" x14ac:dyDescent="0.3">
      <c r="A19" s="1"/>
      <c r="B19" s="11">
        <v>1</v>
      </c>
      <c r="C19" s="20">
        <v>2</v>
      </c>
      <c r="D19" s="20"/>
      <c r="F19" s="8"/>
      <c r="J19" s="27"/>
      <c r="R19" s="20"/>
      <c r="S19" s="21"/>
      <c r="T19" s="1"/>
      <c r="U19" s="1"/>
      <c r="V19" s="1"/>
      <c r="W19" s="1"/>
      <c r="X19" s="1"/>
      <c r="Y19" s="1"/>
      <c r="Z19" s="1"/>
      <c r="AA19" s="1"/>
      <c r="AB19" s="1"/>
      <c r="AC19" s="1"/>
      <c r="AD19" s="1"/>
      <c r="AE19" s="1"/>
    </row>
    <row r="20" spans="1:33" s="6" customFormat="1" ht="15" customHeight="1" x14ac:dyDescent="0.3">
      <c r="B20" s="17"/>
      <c r="C20" s="17" t="s">
        <v>177</v>
      </c>
      <c r="D20" s="17" t="s">
        <v>181</v>
      </c>
      <c r="E20" s="1"/>
      <c r="F20" s="8"/>
      <c r="G20" s="1"/>
      <c r="H20" s="1"/>
      <c r="I20" s="1"/>
      <c r="J20" s="27"/>
      <c r="K20" s="1"/>
      <c r="L20" s="1"/>
      <c r="M20" s="1"/>
      <c r="N20" s="1"/>
      <c r="O20" s="1"/>
      <c r="P20" s="1"/>
      <c r="Q20" s="1"/>
      <c r="R20" s="20"/>
    </row>
    <row r="21" spans="1:33" ht="15" customHeight="1" x14ac:dyDescent="0.3">
      <c r="A21" s="32">
        <f>Calculator!C20</f>
        <v>350000</v>
      </c>
      <c r="B21" s="9">
        <f>A21</f>
        <v>350000</v>
      </c>
      <c r="C21" s="8">
        <f>IF($C$10=0,0,MAX($C$11,(IF($B21&lt;=680,$C$19,IF(AND($B21&gt;=681,$B21&lt;=1999),$D$7,IF(AND($B21&gt;=2000,$B21&lt;=5000),$E$7,IF(AND($B21&gt;=5001,$B21&lt;=7999),$F$7,IF(AND($B21&gt;=8000,$B21&lt;=30000),$G$7,IF($B21&gt;=30001,$H$7))))))+(IF($B21&lt;=2000,0,IF(AND($B21&gt;=2000,$B21&lt;=5000),$K$7,IF(AND($B21&gt;=5001,$B21&lt;=30000),$L$7,IF($B21&gt;=30001,$N$7,0))))*(IF($B21&lt;=30000,($B21-2000),SQRT($B21-2000))))*$C$10/100)))</f>
        <v>0</v>
      </c>
      <c r="D21" s="8">
        <f>IF($B$10=0,0,MAX(C11,C21))</f>
        <v>0</v>
      </c>
      <c r="F21" s="8"/>
      <c r="J21" s="27"/>
      <c r="R21" s="20"/>
      <c r="S21" s="1"/>
      <c r="T21" s="1"/>
      <c r="U21" s="1"/>
      <c r="V21" s="1"/>
      <c r="W21" s="1"/>
      <c r="X21" s="1"/>
      <c r="Y21" s="1"/>
      <c r="Z21" s="1"/>
      <c r="AA21" s="1"/>
      <c r="AB21" s="1"/>
      <c r="AC21" s="1"/>
      <c r="AD21" s="1"/>
      <c r="AE21" s="1"/>
    </row>
    <row r="22" spans="1:33" ht="15" customHeight="1" x14ac:dyDescent="0.3">
      <c r="A22" s="26"/>
      <c r="C22" s="8"/>
      <c r="D22" s="8"/>
      <c r="E22" s="8"/>
      <c r="F22" s="8"/>
      <c r="R22" s="20"/>
      <c r="AE22" s="1"/>
    </row>
    <row r="23" spans="1:33" ht="15.5" x14ac:dyDescent="0.35">
      <c r="A23" s="12" t="s">
        <v>123</v>
      </c>
      <c r="B23" s="13"/>
      <c r="C23" s="13"/>
      <c r="D23" s="13"/>
      <c r="E23" s="13"/>
      <c r="F23" s="13"/>
      <c r="R23" s="20"/>
      <c r="AE23" s="1"/>
    </row>
    <row r="24" spans="1:33" x14ac:dyDescent="0.3">
      <c r="A24" s="26"/>
      <c r="C24" s="8"/>
      <c r="D24" s="8"/>
      <c r="E24" s="8"/>
      <c r="F24" s="8"/>
      <c r="R24" s="20"/>
      <c r="AE24" s="1"/>
    </row>
    <row r="25" spans="1:33" x14ac:dyDescent="0.3">
      <c r="A25" s="26"/>
      <c r="C25" s="8"/>
      <c r="D25" s="8"/>
      <c r="E25" s="8"/>
      <c r="F25" s="8"/>
      <c r="R25" s="20"/>
      <c r="AE25" s="1"/>
    </row>
    <row r="26" spans="1:33" ht="14.5" x14ac:dyDescent="0.3">
      <c r="A26" s="246" t="s">
        <v>182</v>
      </c>
      <c r="B26" s="246"/>
      <c r="C26" s="246"/>
      <c r="D26" s="246"/>
      <c r="E26" s="246"/>
      <c r="F26" s="246"/>
      <c r="G26" s="246"/>
      <c r="H26" s="246"/>
      <c r="I26" s="246"/>
      <c r="J26" s="246"/>
      <c r="R26" s="20"/>
      <c r="AE26" s="1"/>
    </row>
    <row r="27" spans="1:33" ht="15" customHeight="1" thickBot="1" x14ac:dyDescent="0.4">
      <c r="A27"/>
      <c r="B27" s="264" t="s">
        <v>126</v>
      </c>
      <c r="C27" s="236"/>
      <c r="D27" s="236"/>
      <c r="E27" s="248"/>
      <c r="F27" s="235" t="s">
        <v>127</v>
      </c>
      <c r="G27" s="236"/>
      <c r="H27" s="236"/>
      <c r="I27" s="248"/>
      <c r="J27" s="235" t="s">
        <v>128</v>
      </c>
      <c r="K27" s="236"/>
      <c r="L27" s="236"/>
      <c r="M27" s="236"/>
      <c r="R27" s="20"/>
      <c r="AE27" s="1"/>
    </row>
    <row r="28" spans="1:33" ht="26.5" thickBot="1" x14ac:dyDescent="0.4">
      <c r="A28"/>
      <c r="B28" s="92" t="str">
        <f>'Enroute Domestic'!B30</f>
        <v>2024/25 Prices</v>
      </c>
      <c r="C28" s="69" t="str">
        <f>'Enroute Domestic'!C30</f>
        <v>2025/26 Prices</v>
      </c>
      <c r="D28" s="69" t="str">
        <f>'Enroute Domestic'!D30</f>
        <v>2026/27 Prices</v>
      </c>
      <c r="E28" s="70" t="str">
        <f>'Enroute Domestic'!E30</f>
        <v>2027/28 Prices</v>
      </c>
      <c r="F28" s="92" t="str">
        <f>'Enroute Domestic'!F30</f>
        <v>2024/25 Prices</v>
      </c>
      <c r="G28" s="92" t="str">
        <f>'Enroute Domestic'!G30</f>
        <v>2025/26 Prices</v>
      </c>
      <c r="H28" s="92" t="str">
        <f>'Enroute Domestic'!H30</f>
        <v>2026/27 Prices</v>
      </c>
      <c r="I28" s="92" t="str">
        <f>'Enroute Domestic'!I30</f>
        <v>2027/28 Prices</v>
      </c>
      <c r="J28" s="92" t="str">
        <f>'Enroute Domestic'!J30</f>
        <v>2024/25 Prices</v>
      </c>
      <c r="K28" s="92" t="str">
        <f>'Enroute Domestic'!K30</f>
        <v>2025/26 Prices</v>
      </c>
      <c r="L28" s="92" t="str">
        <f>'Enroute Domestic'!L30</f>
        <v>2026/27 Prices</v>
      </c>
      <c r="M28" s="92" t="str">
        <f>'Enroute Domestic'!M30</f>
        <v>2027/28 Prices</v>
      </c>
      <c r="S28" s="1"/>
      <c r="AF28" s="20"/>
    </row>
    <row r="29" spans="1:33" ht="13.5" thickBot="1" x14ac:dyDescent="0.35">
      <c r="A29" s="66" t="s">
        <v>183</v>
      </c>
      <c r="B29" s="97">
        <v>7.55</v>
      </c>
      <c r="C29" s="199">
        <v>8.06</v>
      </c>
      <c r="D29" s="199">
        <v>8.25</v>
      </c>
      <c r="E29" s="199">
        <v>8.41</v>
      </c>
      <c r="F29" s="97">
        <v>7.5</v>
      </c>
      <c r="G29" s="199">
        <v>8.01</v>
      </c>
      <c r="H29" s="199">
        <v>8.19</v>
      </c>
      <c r="I29" s="199">
        <v>8.35</v>
      </c>
      <c r="J29" s="97">
        <v>3.41</v>
      </c>
      <c r="K29" s="189">
        <v>3.57</v>
      </c>
      <c r="L29" s="189">
        <v>3.66</v>
      </c>
      <c r="M29" s="190">
        <v>3.76</v>
      </c>
      <c r="S29" s="1"/>
      <c r="T29" s="1"/>
      <c r="AF29" s="20"/>
      <c r="AG29" s="20"/>
    </row>
    <row r="30" spans="1:33" ht="13.5" thickBot="1" x14ac:dyDescent="0.35">
      <c r="A30" s="67" t="s">
        <v>184</v>
      </c>
      <c r="B30" s="95">
        <v>22.65</v>
      </c>
      <c r="C30" s="200">
        <v>24.19</v>
      </c>
      <c r="D30" s="200">
        <v>24.75</v>
      </c>
      <c r="E30" s="200">
        <v>25.22</v>
      </c>
      <c r="F30" s="95">
        <v>7.5</v>
      </c>
      <c r="G30" s="200">
        <v>8.01</v>
      </c>
      <c r="H30" s="200">
        <v>8.19</v>
      </c>
      <c r="I30" s="200">
        <v>8.35</v>
      </c>
      <c r="J30" s="95">
        <v>0.94</v>
      </c>
      <c r="K30" s="191">
        <v>0.92</v>
      </c>
      <c r="L30" s="191">
        <v>0.91</v>
      </c>
      <c r="M30" s="192">
        <v>0.92</v>
      </c>
      <c r="S30" s="1"/>
      <c r="T30" s="1"/>
      <c r="AF30" s="20"/>
      <c r="AG30" s="20"/>
    </row>
    <row r="31" spans="1:33" ht="14.5" x14ac:dyDescent="0.35">
      <c r="A31"/>
      <c r="B31"/>
      <c r="C31"/>
      <c r="D31"/>
      <c r="E31"/>
      <c r="F31"/>
      <c r="G31"/>
      <c r="H31"/>
      <c r="I31"/>
      <c r="J31"/>
      <c r="K31"/>
      <c r="L31"/>
      <c r="S31" s="1"/>
      <c r="AF31" s="20"/>
    </row>
    <row r="32" spans="1:33" ht="14.5" x14ac:dyDescent="0.35">
      <c r="A32"/>
      <c r="B32"/>
      <c r="C32"/>
      <c r="D32"/>
      <c r="E32"/>
      <c r="F32"/>
      <c r="G32"/>
      <c r="H32"/>
      <c r="I32"/>
      <c r="J32"/>
      <c r="K32"/>
      <c r="L32"/>
      <c r="M32"/>
      <c r="S32" s="1"/>
      <c r="T32" s="1"/>
      <c r="AF32" s="20"/>
      <c r="AG32" s="20"/>
    </row>
    <row r="33" spans="1:31" ht="15.5" x14ac:dyDescent="0.35">
      <c r="A33" s="12" t="s">
        <v>136</v>
      </c>
      <c r="B33" s="13"/>
      <c r="C33" s="13"/>
      <c r="D33" s="13"/>
      <c r="E33" s="13"/>
      <c r="F33" s="13"/>
      <c r="G33"/>
      <c r="H33"/>
      <c r="I33"/>
      <c r="J33"/>
      <c r="K33"/>
    </row>
    <row r="34" spans="1:31" ht="14.5" x14ac:dyDescent="0.35">
      <c r="A34"/>
      <c r="B34"/>
      <c r="C34"/>
      <c r="D34"/>
      <c r="E34"/>
      <c r="F34"/>
      <c r="G34"/>
      <c r="H34"/>
      <c r="I34"/>
      <c r="J34"/>
      <c r="R34" s="20"/>
      <c r="AE34" s="1"/>
    </row>
    <row r="35" spans="1:31" ht="14.5" x14ac:dyDescent="0.35">
      <c r="A35" s="10" t="s">
        <v>137</v>
      </c>
      <c r="B35" s="35"/>
      <c r="H35"/>
      <c r="I35"/>
      <c r="J35"/>
      <c r="R35" s="20"/>
      <c r="AE35" s="1"/>
    </row>
    <row r="36" spans="1:31" ht="14.5" x14ac:dyDescent="0.35">
      <c r="B36" s="35"/>
      <c r="H36"/>
      <c r="I36"/>
      <c r="J36"/>
      <c r="R36" s="20"/>
      <c r="AE36" s="1"/>
    </row>
    <row r="37" spans="1:31" x14ac:dyDescent="0.3">
      <c r="A37" s="82" t="s">
        <v>138</v>
      </c>
      <c r="B37" s="250" t="s">
        <v>185</v>
      </c>
      <c r="C37" s="250"/>
      <c r="D37" s="250"/>
      <c r="E37" s="250"/>
      <c r="F37" s="250"/>
      <c r="R37" s="20"/>
      <c r="AE37" s="1"/>
    </row>
    <row r="38" spans="1:31" x14ac:dyDescent="0.3">
      <c r="A38" s="82" t="s">
        <v>140</v>
      </c>
      <c r="B38" s="250" t="s">
        <v>186</v>
      </c>
      <c r="C38" s="250"/>
      <c r="D38" s="250"/>
      <c r="E38" s="250"/>
      <c r="F38" s="250"/>
      <c r="R38" s="20"/>
      <c r="AE38" s="1"/>
    </row>
    <row r="39" spans="1:31" x14ac:dyDescent="0.3">
      <c r="A39" s="82" t="s">
        <v>142</v>
      </c>
      <c r="B39" s="250" t="s">
        <v>189</v>
      </c>
      <c r="C39" s="250"/>
      <c r="D39" s="250"/>
      <c r="E39" s="250"/>
      <c r="F39" s="250"/>
      <c r="R39" s="20"/>
      <c r="AE39" s="1"/>
    </row>
    <row r="40" spans="1:31" x14ac:dyDescent="0.3">
      <c r="B40" s="250"/>
      <c r="C40" s="250"/>
      <c r="D40" s="250"/>
      <c r="E40" s="250"/>
      <c r="F40" s="250"/>
      <c r="R40" s="20"/>
      <c r="AE40" s="1"/>
    </row>
    <row r="41" spans="1:31" ht="15.5" x14ac:dyDescent="0.35">
      <c r="A41" s="12" t="s">
        <v>144</v>
      </c>
      <c r="B41" s="13"/>
      <c r="C41" s="13"/>
      <c r="D41" s="13"/>
      <c r="E41" s="13"/>
      <c r="F41" s="13"/>
      <c r="R41" s="20"/>
      <c r="AE41" s="1"/>
    </row>
    <row r="42" spans="1:31" x14ac:dyDescent="0.3">
      <c r="R42" s="20"/>
      <c r="AE42" s="1"/>
    </row>
    <row r="43" spans="1:31" x14ac:dyDescent="0.3">
      <c r="A43" s="10" t="s">
        <v>188</v>
      </c>
      <c r="B43" s="83">
        <f>Calculator!C23</f>
        <v>0</v>
      </c>
      <c r="R43" s="20"/>
      <c r="AE43" s="1"/>
    </row>
    <row r="44" spans="1:31" x14ac:dyDescent="0.3">
      <c r="A44" s="10" t="s">
        <v>20</v>
      </c>
      <c r="B44" s="84">
        <f>Calculator!C20</f>
        <v>350000</v>
      </c>
      <c r="R44" s="20"/>
      <c r="AE44" s="1"/>
    </row>
    <row r="45" spans="1:31" ht="26" x14ac:dyDescent="0.3">
      <c r="B45" s="10"/>
      <c r="D45" s="68" t="str">
        <f>B28</f>
        <v>2024/25 Prices</v>
      </c>
      <c r="E45" s="68" t="str">
        <f t="shared" ref="E45:G45" si="0">C28</f>
        <v>2025/26 Prices</v>
      </c>
      <c r="F45" s="68" t="str">
        <f t="shared" si="0"/>
        <v>2026/27 Prices</v>
      </c>
      <c r="G45" s="68" t="str">
        <f t="shared" si="0"/>
        <v>2027/28 Prices</v>
      </c>
      <c r="R45" s="20"/>
      <c r="AE45" s="1"/>
    </row>
    <row r="46" spans="1:31" x14ac:dyDescent="0.3">
      <c r="A46" s="10" t="s">
        <v>126</v>
      </c>
      <c r="B46" s="10"/>
      <c r="D46" s="86">
        <f>B30</f>
        <v>22.65</v>
      </c>
      <c r="E46" s="86">
        <f t="shared" ref="E46:G46" si="1">C30</f>
        <v>24.19</v>
      </c>
      <c r="F46" s="86">
        <f t="shared" si="1"/>
        <v>24.75</v>
      </c>
      <c r="G46" s="86">
        <f t="shared" si="1"/>
        <v>25.22</v>
      </c>
      <c r="R46" s="20"/>
      <c r="AE46" s="1"/>
    </row>
    <row r="47" spans="1:31" x14ac:dyDescent="0.3">
      <c r="A47" s="10" t="s">
        <v>127</v>
      </c>
      <c r="B47" s="10"/>
      <c r="D47" s="86">
        <f>F30</f>
        <v>7.5</v>
      </c>
      <c r="E47" s="86">
        <f t="shared" ref="E47:G47" si="2">G30</f>
        <v>8.01</v>
      </c>
      <c r="F47" s="86">
        <f t="shared" si="2"/>
        <v>8.19</v>
      </c>
      <c r="G47" s="86">
        <f t="shared" si="2"/>
        <v>8.35</v>
      </c>
      <c r="R47" s="20"/>
      <c r="AE47" s="1"/>
    </row>
    <row r="48" spans="1:31" x14ac:dyDescent="0.3">
      <c r="A48" s="10" t="s">
        <v>146</v>
      </c>
      <c r="B48" s="10"/>
      <c r="D48" s="86">
        <f>J30</f>
        <v>0.94</v>
      </c>
      <c r="E48" s="86">
        <f t="shared" ref="E48:G48" si="3">K30</f>
        <v>0.92</v>
      </c>
      <c r="F48" s="86">
        <f t="shared" si="3"/>
        <v>0.91</v>
      </c>
      <c r="G48" s="86">
        <f t="shared" si="3"/>
        <v>0.92</v>
      </c>
      <c r="R48" s="20"/>
      <c r="AE48" s="1"/>
    </row>
    <row r="49" spans="1:32" x14ac:dyDescent="0.3">
      <c r="A49" s="26"/>
      <c r="C49" s="8"/>
      <c r="D49" s="8"/>
      <c r="E49" s="8"/>
      <c r="F49" s="8"/>
      <c r="R49" s="20"/>
      <c r="AE49" s="1"/>
    </row>
    <row r="50" spans="1:32" x14ac:dyDescent="0.3">
      <c r="A50" s="26"/>
      <c r="C50" s="8"/>
      <c r="D50" s="8"/>
      <c r="E50" s="8"/>
      <c r="F50" s="8"/>
      <c r="R50" s="20"/>
      <c r="AE50" s="1"/>
    </row>
    <row r="51" spans="1:32" ht="15.5" x14ac:dyDescent="0.35">
      <c r="A51" s="12" t="s">
        <v>147</v>
      </c>
      <c r="B51" s="13"/>
      <c r="C51" s="13"/>
      <c r="D51" s="13"/>
      <c r="E51" s="13"/>
      <c r="F51" s="13"/>
      <c r="R51" s="20"/>
      <c r="AE51" s="1"/>
    </row>
    <row r="52" spans="1:32" x14ac:dyDescent="0.3">
      <c r="R52" s="20"/>
      <c r="AE52" s="1"/>
    </row>
    <row r="53" spans="1:32" ht="26" x14ac:dyDescent="0.35">
      <c r="C53" s="68" t="s">
        <v>148</v>
      </c>
      <c r="D53" s="68" t="str">
        <f>B28</f>
        <v>2024/25 Prices</v>
      </c>
      <c r="E53" s="68" t="str">
        <f t="shared" ref="E53:G53" si="4">C28</f>
        <v>2025/26 Prices</v>
      </c>
      <c r="F53" s="68" t="str">
        <f t="shared" si="4"/>
        <v>2026/27 Prices</v>
      </c>
      <c r="G53" s="68" t="str">
        <f t="shared" si="4"/>
        <v>2027/28 Prices</v>
      </c>
      <c r="S53" s="1"/>
      <c r="T53" s="1"/>
      <c r="U53" s="1"/>
      <c r="X53" s="1"/>
      <c r="AB53"/>
      <c r="AC53"/>
      <c r="AF53" s="20"/>
    </row>
    <row r="54" spans="1:32" ht="14.5" x14ac:dyDescent="0.35">
      <c r="A54" s="82" t="s">
        <v>138</v>
      </c>
      <c r="B54" s="22" t="s">
        <v>149</v>
      </c>
      <c r="C54" s="251" t="s">
        <v>150</v>
      </c>
      <c r="D54" s="87">
        <f>D47*($B$43/100)</f>
        <v>0</v>
      </c>
      <c r="E54" s="87">
        <f t="shared" ref="E54:G54" si="5">E47*($B$43/100)</f>
        <v>0</v>
      </c>
      <c r="F54" s="87">
        <f t="shared" si="5"/>
        <v>0</v>
      </c>
      <c r="G54" s="87">
        <f t="shared" si="5"/>
        <v>0</v>
      </c>
      <c r="S54" s="1"/>
      <c r="T54" s="1"/>
      <c r="U54" s="1"/>
      <c r="X54" s="1"/>
      <c r="AB54"/>
      <c r="AC54"/>
      <c r="AF54" s="20"/>
    </row>
    <row r="55" spans="1:32" ht="14.5" x14ac:dyDescent="0.35">
      <c r="A55" s="82" t="s">
        <v>140</v>
      </c>
      <c r="B55" s="22" t="s">
        <v>151</v>
      </c>
      <c r="C55" s="252"/>
      <c r="D55" s="87">
        <f>(((($B$44/1000)-5)*D$48)+D$47)*($B$43/100)</f>
        <v>0</v>
      </c>
      <c r="E55" s="87">
        <f t="shared" ref="E55:G55" si="6">(((($B$44/1000)-5)*E$48)+E$47)*($B$43/100)</f>
        <v>0</v>
      </c>
      <c r="F55" s="87">
        <f t="shared" si="6"/>
        <v>0</v>
      </c>
      <c r="G55" s="87">
        <f t="shared" si="6"/>
        <v>0</v>
      </c>
      <c r="S55" s="1"/>
      <c r="T55" s="1"/>
      <c r="U55" s="1"/>
      <c r="X55" s="1"/>
      <c r="AB55"/>
      <c r="AC55"/>
      <c r="AF55" s="20"/>
    </row>
    <row r="56" spans="1:32" ht="14.5" x14ac:dyDescent="0.35">
      <c r="A56" s="82" t="s">
        <v>142</v>
      </c>
      <c r="B56" s="22" t="s">
        <v>152</v>
      </c>
      <c r="C56" s="253"/>
      <c r="D56" s="87">
        <f>((D48*(5*(SQRT(($B$44/1000)-5))))+D47)*($B$43/100)</f>
        <v>0</v>
      </c>
      <c r="E56" s="87">
        <f t="shared" ref="E56:G56" si="7">((E48*(5*(SQRT(($B$44/1000)-5))))+E47)*($B$43/100)</f>
        <v>0</v>
      </c>
      <c r="F56" s="87">
        <f t="shared" si="7"/>
        <v>0</v>
      </c>
      <c r="G56" s="87">
        <f t="shared" si="7"/>
        <v>0</v>
      </c>
      <c r="S56" s="1"/>
      <c r="T56" s="1"/>
      <c r="U56" s="1"/>
      <c r="X56" s="1"/>
      <c r="AB56"/>
      <c r="AC56"/>
      <c r="AF56" s="20"/>
    </row>
    <row r="57" spans="1:32" ht="14.5" x14ac:dyDescent="0.35">
      <c r="S57" s="1"/>
      <c r="T57" s="1"/>
      <c r="U57" s="1"/>
      <c r="X57" s="1"/>
      <c r="AB57"/>
      <c r="AC57"/>
      <c r="AF57" s="20"/>
    </row>
    <row r="58" spans="1:32" ht="14.5" x14ac:dyDescent="0.35">
      <c r="A58" s="10" t="s">
        <v>153</v>
      </c>
      <c r="B58" s="22" t="str">
        <f>IF(B44&gt;30000,"C",IF(B44&lt;5000,"A","B"))</f>
        <v>C</v>
      </c>
      <c r="C58" s="85">
        <f>D19</f>
        <v>0</v>
      </c>
      <c r="D58" s="85">
        <f>ROUND((VLOOKUP($B$58,$B$54:$G$536,3,FALSE)),2)</f>
        <v>0</v>
      </c>
      <c r="E58" s="85">
        <f>ROUND((VLOOKUP($B$58,$B$54:$G$536,4,FALSE)),2)</f>
        <v>0</v>
      </c>
      <c r="F58" s="85">
        <f>ROUND((VLOOKUP($B$58,$B$54:$G$536,5,FALSE)),2)</f>
        <v>0</v>
      </c>
      <c r="G58" s="85">
        <f>ROUND((VLOOKUP($B$58,$B$54:$G$536,6,FALSE)),2)</f>
        <v>0</v>
      </c>
      <c r="S58" s="1"/>
      <c r="T58" s="1"/>
      <c r="U58" s="1"/>
      <c r="X58" s="1"/>
      <c r="AB58"/>
      <c r="AC58"/>
      <c r="AF58" s="20"/>
    </row>
    <row r="59" spans="1:32" ht="14.5" x14ac:dyDescent="0.35">
      <c r="S59" s="1"/>
      <c r="T59" s="1"/>
      <c r="U59" s="1"/>
      <c r="X59" s="1"/>
      <c r="AB59"/>
      <c r="AC59"/>
      <c r="AF59" s="20"/>
    </row>
    <row r="60" spans="1:32" ht="14.5" x14ac:dyDescent="0.35">
      <c r="A60" s="88" t="s">
        <v>154</v>
      </c>
      <c r="B60" s="89"/>
      <c r="C60" s="90">
        <f>D21</f>
        <v>0</v>
      </c>
      <c r="D60" s="90">
        <f>IF($B$43&gt;0,MAX(D46,D58),0)</f>
        <v>0</v>
      </c>
      <c r="E60" s="90">
        <f t="shared" ref="E60:F60" si="8">IF($B$43&gt;0,MAX(E46,E58),0)</f>
        <v>0</v>
      </c>
      <c r="F60" s="90">
        <f t="shared" si="8"/>
        <v>0</v>
      </c>
      <c r="G60" s="90">
        <f>IF($B$43&gt;0,MAX(G46,G58),0)</f>
        <v>0</v>
      </c>
      <c r="S60" s="1"/>
      <c r="T60" s="1"/>
      <c r="U60" s="1"/>
      <c r="X60" s="1"/>
      <c r="AB60"/>
      <c r="AC60"/>
      <c r="AF60" s="20"/>
    </row>
    <row r="61" spans="1:32" x14ac:dyDescent="0.3">
      <c r="A61" s="26"/>
      <c r="C61" s="8"/>
      <c r="D61" s="8"/>
      <c r="E61" s="8"/>
      <c r="F61" s="8"/>
      <c r="R61" s="20"/>
      <c r="AE61" s="1"/>
    </row>
    <row r="62" spans="1:32" x14ac:dyDescent="0.3">
      <c r="A62" s="26"/>
      <c r="C62" s="8"/>
      <c r="D62" s="8"/>
      <c r="E62" s="8"/>
      <c r="F62" s="8"/>
      <c r="R62" s="20"/>
      <c r="AE62" s="1"/>
    </row>
    <row r="63" spans="1:32" x14ac:dyDescent="0.3">
      <c r="A63" s="26"/>
      <c r="C63" s="8"/>
      <c r="D63" s="8"/>
      <c r="E63" s="8"/>
      <c r="F63" s="8"/>
      <c r="R63" s="20"/>
      <c r="AE63" s="1"/>
    </row>
    <row r="64" spans="1:32" x14ac:dyDescent="0.3">
      <c r="A64" s="26"/>
      <c r="C64" s="8"/>
      <c r="D64" s="8"/>
      <c r="E64" s="8"/>
      <c r="F64" s="8"/>
      <c r="R64" s="20"/>
      <c r="AE64" s="1"/>
    </row>
    <row r="65" spans="1:31" x14ac:dyDescent="0.3">
      <c r="A65" s="26"/>
      <c r="C65" s="8"/>
      <c r="D65" s="8"/>
      <c r="E65" s="8"/>
      <c r="F65" s="8"/>
      <c r="R65" s="20"/>
      <c r="AE65" s="1"/>
    </row>
    <row r="66" spans="1:31" x14ac:dyDescent="0.3">
      <c r="A66" s="26"/>
      <c r="C66" s="8"/>
      <c r="D66" s="8"/>
      <c r="E66" s="8"/>
      <c r="F66" s="8"/>
      <c r="R66" s="20"/>
      <c r="AE66" s="1"/>
    </row>
    <row r="67" spans="1:31" x14ac:dyDescent="0.3">
      <c r="A67" s="26"/>
      <c r="C67" s="8"/>
      <c r="D67" s="8"/>
      <c r="E67" s="8"/>
      <c r="F67" s="8"/>
      <c r="R67" s="20"/>
      <c r="AE67" s="1"/>
    </row>
    <row r="68" spans="1:31" x14ac:dyDescent="0.3">
      <c r="A68" s="26"/>
      <c r="C68" s="8"/>
      <c r="D68" s="8"/>
      <c r="E68" s="8"/>
      <c r="F68" s="8"/>
      <c r="R68" s="20"/>
      <c r="AE68" s="1"/>
    </row>
    <row r="69" spans="1:31" x14ac:dyDescent="0.3">
      <c r="A69" s="26"/>
      <c r="C69" s="8"/>
      <c r="D69" s="8"/>
      <c r="E69" s="8"/>
      <c r="F69" s="8"/>
      <c r="R69" s="20"/>
      <c r="AE69" s="1"/>
    </row>
    <row r="70" spans="1:31" x14ac:dyDescent="0.3">
      <c r="A70" s="26"/>
      <c r="C70" s="8"/>
      <c r="D70" s="8"/>
      <c r="E70" s="8"/>
      <c r="F70" s="8"/>
      <c r="R70" s="20"/>
      <c r="AE70" s="1"/>
    </row>
    <row r="71" spans="1:31" x14ac:dyDescent="0.3">
      <c r="A71" s="26"/>
      <c r="C71" s="8"/>
      <c r="D71" s="8"/>
      <c r="E71" s="8"/>
      <c r="F71" s="8"/>
      <c r="R71" s="20"/>
      <c r="AE71" s="1"/>
    </row>
    <row r="72" spans="1:31" x14ac:dyDescent="0.3">
      <c r="A72" s="26"/>
      <c r="C72" s="8"/>
      <c r="D72" s="8"/>
      <c r="E72" s="8"/>
      <c r="F72" s="8"/>
      <c r="R72" s="20"/>
      <c r="AE72" s="1"/>
    </row>
    <row r="73" spans="1:31" x14ac:dyDescent="0.3">
      <c r="A73" s="26"/>
      <c r="C73" s="8"/>
      <c r="D73" s="8"/>
      <c r="E73" s="8"/>
      <c r="F73" s="8"/>
      <c r="R73" s="20"/>
      <c r="AE73" s="1"/>
    </row>
    <row r="74" spans="1:31" x14ac:dyDescent="0.3">
      <c r="A74" s="26"/>
      <c r="C74" s="8"/>
      <c r="D74" s="8"/>
      <c r="E74" s="8"/>
      <c r="F74" s="8"/>
      <c r="R74" s="20"/>
      <c r="AE74" s="1"/>
    </row>
    <row r="75" spans="1:31" x14ac:dyDescent="0.3">
      <c r="A75" s="26"/>
      <c r="C75" s="8"/>
      <c r="D75" s="8"/>
      <c r="E75" s="8"/>
      <c r="F75" s="8"/>
      <c r="R75" s="20"/>
      <c r="AE75" s="1"/>
    </row>
    <row r="76" spans="1:31" x14ac:dyDescent="0.3">
      <c r="A76" s="26"/>
      <c r="C76" s="8"/>
      <c r="D76" s="8"/>
      <c r="E76" s="8"/>
      <c r="F76" s="8"/>
      <c r="R76" s="20"/>
      <c r="AE76" s="1"/>
    </row>
    <row r="77" spans="1:31" x14ac:dyDescent="0.3">
      <c r="A77" s="26"/>
      <c r="C77" s="8"/>
      <c r="D77" s="8"/>
      <c r="E77" s="8"/>
      <c r="F77" s="8"/>
      <c r="R77" s="20"/>
      <c r="AE77" s="1"/>
    </row>
    <row r="78" spans="1:31" x14ac:dyDescent="0.3">
      <c r="A78" s="26"/>
      <c r="C78" s="8"/>
      <c r="D78" s="8"/>
      <c r="E78" s="8"/>
      <c r="F78" s="8"/>
      <c r="R78" s="20"/>
      <c r="AE78" s="1"/>
    </row>
    <row r="79" spans="1:31" x14ac:dyDescent="0.3">
      <c r="A79" s="26"/>
      <c r="C79" s="8"/>
      <c r="D79" s="8"/>
      <c r="E79" s="8"/>
      <c r="F79" s="8"/>
      <c r="R79" s="20"/>
      <c r="AE79" s="1"/>
    </row>
    <row r="80" spans="1:31" x14ac:dyDescent="0.3">
      <c r="A80" s="26"/>
      <c r="C80" s="8"/>
      <c r="D80" s="8"/>
      <c r="E80" s="8"/>
      <c r="F80" s="8"/>
      <c r="R80" s="20"/>
      <c r="AE80" s="1"/>
    </row>
    <row r="81" spans="1:31" x14ac:dyDescent="0.3">
      <c r="A81" s="26"/>
      <c r="C81" s="8"/>
      <c r="D81" s="8"/>
      <c r="E81" s="8"/>
      <c r="F81" s="8"/>
      <c r="R81" s="20"/>
      <c r="AE81" s="1"/>
    </row>
    <row r="82" spans="1:31" x14ac:dyDescent="0.3">
      <c r="A82" s="26"/>
      <c r="C82" s="8"/>
      <c r="D82" s="8"/>
      <c r="E82" s="8"/>
      <c r="F82" s="8"/>
      <c r="R82" s="20"/>
      <c r="AE82" s="1"/>
    </row>
    <row r="83" spans="1:31" x14ac:dyDescent="0.3">
      <c r="A83" s="26"/>
      <c r="C83" s="8"/>
      <c r="D83" s="8"/>
      <c r="E83" s="8"/>
      <c r="F83" s="8"/>
      <c r="R83" s="20"/>
      <c r="AE83" s="1"/>
    </row>
    <row r="84" spans="1:31" x14ac:dyDescent="0.3">
      <c r="A84" s="26"/>
      <c r="C84" s="8"/>
      <c r="D84" s="8"/>
      <c r="E84" s="8"/>
      <c r="F84" s="8"/>
      <c r="R84" s="20"/>
      <c r="AE84" s="1"/>
    </row>
    <row r="85" spans="1:31" x14ac:dyDescent="0.3">
      <c r="A85" s="26"/>
      <c r="C85" s="8"/>
      <c r="D85" s="8"/>
      <c r="E85" s="8"/>
      <c r="F85" s="8"/>
      <c r="R85" s="20"/>
      <c r="AE85" s="1"/>
    </row>
    <row r="86" spans="1:31" x14ac:dyDescent="0.3">
      <c r="A86" s="26"/>
      <c r="C86" s="8"/>
      <c r="D86" s="8"/>
      <c r="E86" s="8"/>
      <c r="F86" s="8"/>
      <c r="R86" s="20"/>
      <c r="AE86" s="1"/>
    </row>
    <row r="87" spans="1:31" x14ac:dyDescent="0.3">
      <c r="A87" s="26"/>
      <c r="C87" s="8"/>
      <c r="D87" s="8"/>
      <c r="E87" s="8"/>
      <c r="F87" s="8"/>
      <c r="R87" s="20"/>
      <c r="AE87" s="1"/>
    </row>
    <row r="88" spans="1:31" x14ac:dyDescent="0.3">
      <c r="A88" s="26"/>
      <c r="C88" s="8"/>
      <c r="D88" s="8"/>
      <c r="E88" s="8"/>
      <c r="F88" s="8"/>
      <c r="R88" s="20"/>
      <c r="AE88" s="1"/>
    </row>
    <row r="89" spans="1:31" x14ac:dyDescent="0.3">
      <c r="A89" s="26"/>
      <c r="C89" s="8"/>
      <c r="D89" s="8"/>
      <c r="E89" s="8"/>
      <c r="F89" s="8"/>
      <c r="R89" s="20"/>
      <c r="AE89" s="1"/>
    </row>
    <row r="90" spans="1:31" x14ac:dyDescent="0.3">
      <c r="A90" s="26"/>
      <c r="C90" s="8"/>
      <c r="D90" s="8"/>
      <c r="E90" s="8"/>
      <c r="F90" s="8"/>
      <c r="R90" s="20"/>
      <c r="AE90" s="1"/>
    </row>
    <row r="91" spans="1:31" x14ac:dyDescent="0.3">
      <c r="A91" s="26"/>
      <c r="C91" s="8"/>
      <c r="D91" s="8"/>
      <c r="E91" s="8"/>
      <c r="F91" s="8"/>
      <c r="R91" s="20"/>
      <c r="AE91" s="1"/>
    </row>
    <row r="92" spans="1:31" x14ac:dyDescent="0.3">
      <c r="A92" s="26"/>
      <c r="C92" s="8"/>
      <c r="D92" s="8"/>
      <c r="E92" s="8"/>
      <c r="F92" s="8"/>
      <c r="R92" s="20"/>
      <c r="AE92" s="1"/>
    </row>
    <row r="93" spans="1:31" x14ac:dyDescent="0.3">
      <c r="A93" s="26"/>
      <c r="C93" s="8"/>
      <c r="D93" s="8"/>
      <c r="E93" s="8"/>
      <c r="F93" s="8"/>
      <c r="R93" s="20"/>
      <c r="AE93" s="1"/>
    </row>
    <row r="94" spans="1:31" x14ac:dyDescent="0.3">
      <c r="A94" s="26"/>
      <c r="C94" s="8"/>
      <c r="D94" s="8"/>
      <c r="E94" s="8"/>
      <c r="F94" s="8"/>
      <c r="R94" s="20"/>
      <c r="AE94" s="1"/>
    </row>
    <row r="95" spans="1:31" x14ac:dyDescent="0.3">
      <c r="A95" s="26"/>
      <c r="C95" s="8"/>
      <c r="D95" s="8"/>
      <c r="E95" s="8"/>
      <c r="F95" s="8"/>
      <c r="R95" s="20"/>
      <c r="AE95" s="1"/>
    </row>
    <row r="96" spans="1:31" x14ac:dyDescent="0.3">
      <c r="A96" s="26"/>
      <c r="C96" s="8"/>
      <c r="D96" s="8"/>
      <c r="E96" s="8"/>
      <c r="F96" s="8"/>
      <c r="R96" s="20"/>
      <c r="AE96" s="1"/>
    </row>
    <row r="97" spans="1:31" x14ac:dyDescent="0.3">
      <c r="A97" s="26"/>
      <c r="C97" s="8"/>
      <c r="D97" s="8"/>
      <c r="E97" s="8"/>
      <c r="F97" s="8"/>
      <c r="R97" s="20"/>
      <c r="AE97" s="1"/>
    </row>
    <row r="98" spans="1:31" x14ac:dyDescent="0.3">
      <c r="A98" s="26"/>
      <c r="C98" s="8"/>
      <c r="D98" s="8"/>
      <c r="E98" s="8"/>
      <c r="F98" s="8"/>
      <c r="R98" s="20"/>
      <c r="AE98" s="1"/>
    </row>
    <row r="99" spans="1:31" x14ac:dyDescent="0.3">
      <c r="A99" s="26"/>
      <c r="C99" s="8"/>
      <c r="D99" s="8"/>
      <c r="E99" s="8"/>
      <c r="F99" s="8"/>
      <c r="R99" s="20"/>
      <c r="AE99" s="1"/>
    </row>
    <row r="100" spans="1:31" x14ac:dyDescent="0.3">
      <c r="A100" s="26"/>
      <c r="C100" s="8"/>
      <c r="D100" s="8"/>
      <c r="E100" s="8"/>
      <c r="F100" s="8"/>
      <c r="R100" s="20"/>
      <c r="AE100" s="1"/>
    </row>
    <row r="101" spans="1:31" x14ac:dyDescent="0.3">
      <c r="A101" s="26"/>
      <c r="C101" s="8"/>
      <c r="D101" s="8"/>
      <c r="E101" s="8"/>
      <c r="F101" s="8"/>
      <c r="R101" s="20"/>
      <c r="AE101" s="1"/>
    </row>
    <row r="102" spans="1:31" x14ac:dyDescent="0.3">
      <c r="A102" s="26"/>
      <c r="C102" s="8"/>
      <c r="D102" s="8"/>
      <c r="E102" s="8"/>
      <c r="F102" s="8"/>
      <c r="R102" s="20"/>
      <c r="AE102" s="1"/>
    </row>
    <row r="103" spans="1:31" x14ac:dyDescent="0.3">
      <c r="A103" s="26"/>
      <c r="C103" s="8"/>
      <c r="D103" s="8"/>
      <c r="E103" s="8"/>
      <c r="F103" s="8"/>
      <c r="R103" s="20"/>
      <c r="AE103" s="1"/>
    </row>
    <row r="104" spans="1:31" x14ac:dyDescent="0.3">
      <c r="A104" s="26"/>
      <c r="C104" s="8"/>
      <c r="D104" s="8"/>
      <c r="E104" s="8"/>
      <c r="F104" s="8"/>
      <c r="R104" s="20"/>
      <c r="AE104" s="1"/>
    </row>
    <row r="105" spans="1:31" x14ac:dyDescent="0.3">
      <c r="A105" s="26"/>
      <c r="C105" s="8"/>
      <c r="D105" s="8"/>
      <c r="E105" s="8"/>
      <c r="F105" s="8"/>
      <c r="R105" s="20"/>
      <c r="AE105" s="1"/>
    </row>
    <row r="106" spans="1:31" x14ac:dyDescent="0.3">
      <c r="A106" s="26"/>
      <c r="C106" s="8"/>
      <c r="D106" s="8"/>
      <c r="E106" s="8"/>
      <c r="F106" s="8"/>
      <c r="R106" s="20"/>
      <c r="AE106" s="1"/>
    </row>
    <row r="107" spans="1:31" x14ac:dyDescent="0.3">
      <c r="A107" s="26"/>
      <c r="C107" s="8"/>
      <c r="D107" s="8"/>
      <c r="E107" s="8"/>
      <c r="F107" s="8"/>
      <c r="R107" s="20"/>
      <c r="AE107" s="1"/>
    </row>
    <row r="108" spans="1:31" x14ac:dyDescent="0.3">
      <c r="A108" s="26"/>
      <c r="C108" s="8"/>
      <c r="D108" s="8"/>
      <c r="E108" s="8"/>
      <c r="F108" s="8"/>
      <c r="R108" s="20"/>
      <c r="AE108" s="1"/>
    </row>
    <row r="109" spans="1:31" x14ac:dyDescent="0.3">
      <c r="A109" s="26"/>
      <c r="C109" s="8"/>
      <c r="D109" s="8"/>
      <c r="E109" s="8"/>
      <c r="F109" s="8"/>
      <c r="R109" s="20"/>
      <c r="AE109" s="1"/>
    </row>
    <row r="110" spans="1:31" x14ac:dyDescent="0.3">
      <c r="A110" s="26"/>
      <c r="C110" s="8"/>
      <c r="D110" s="8"/>
      <c r="E110" s="8"/>
      <c r="F110" s="8"/>
      <c r="R110" s="20"/>
      <c r="AE110" s="1"/>
    </row>
    <row r="111" spans="1:31" x14ac:dyDescent="0.3">
      <c r="A111" s="26"/>
      <c r="C111" s="8"/>
      <c r="D111" s="8"/>
      <c r="E111" s="8"/>
      <c r="F111" s="8"/>
      <c r="R111" s="20"/>
      <c r="AE111" s="1"/>
    </row>
    <row r="112" spans="1:31" x14ac:dyDescent="0.3">
      <c r="A112" s="26"/>
      <c r="C112" s="8"/>
      <c r="D112" s="8"/>
      <c r="E112" s="8"/>
      <c r="F112" s="8"/>
      <c r="R112" s="20"/>
      <c r="AE112" s="1"/>
    </row>
    <row r="113" spans="1:31" x14ac:dyDescent="0.3">
      <c r="A113" s="26"/>
      <c r="C113" s="8"/>
      <c r="D113" s="8"/>
      <c r="E113" s="8"/>
      <c r="F113" s="8"/>
      <c r="R113" s="20"/>
      <c r="AE113" s="1"/>
    </row>
    <row r="114" spans="1:31" x14ac:dyDescent="0.3">
      <c r="A114" s="26"/>
      <c r="C114" s="8"/>
      <c r="D114" s="8"/>
      <c r="E114" s="8"/>
      <c r="F114" s="8"/>
      <c r="R114" s="20"/>
      <c r="AE114" s="1"/>
    </row>
    <row r="115" spans="1:31" x14ac:dyDescent="0.3">
      <c r="A115" s="26"/>
      <c r="C115" s="8"/>
      <c r="D115" s="8"/>
      <c r="E115" s="8"/>
      <c r="F115" s="8"/>
      <c r="R115" s="20"/>
      <c r="AE115" s="1"/>
    </row>
    <row r="116" spans="1:31" x14ac:dyDescent="0.3">
      <c r="A116" s="26"/>
      <c r="C116" s="8"/>
      <c r="D116" s="8"/>
      <c r="E116" s="8"/>
      <c r="F116" s="8"/>
      <c r="R116" s="20"/>
      <c r="AE116" s="1"/>
    </row>
    <row r="117" spans="1:31" x14ac:dyDescent="0.3">
      <c r="A117" s="26"/>
      <c r="C117" s="8"/>
      <c r="D117" s="8"/>
      <c r="E117" s="8"/>
      <c r="F117" s="8"/>
      <c r="R117" s="20"/>
      <c r="AE117" s="1"/>
    </row>
    <row r="118" spans="1:31" x14ac:dyDescent="0.3">
      <c r="A118" s="26"/>
      <c r="C118" s="8"/>
      <c r="D118" s="8"/>
      <c r="E118" s="8"/>
      <c r="F118" s="8"/>
      <c r="R118" s="20"/>
      <c r="AE118" s="1"/>
    </row>
    <row r="119" spans="1:31" x14ac:dyDescent="0.3">
      <c r="A119" s="26"/>
      <c r="C119" s="8"/>
      <c r="D119" s="8"/>
      <c r="E119" s="8"/>
      <c r="F119" s="8"/>
      <c r="R119" s="20"/>
      <c r="AE119" s="1"/>
    </row>
    <row r="120" spans="1:31" x14ac:dyDescent="0.3">
      <c r="A120" s="26"/>
      <c r="C120" s="8"/>
      <c r="D120" s="8"/>
      <c r="E120" s="8"/>
      <c r="F120" s="8"/>
      <c r="R120" s="20"/>
      <c r="AE120" s="1"/>
    </row>
    <row r="121" spans="1:31" x14ac:dyDescent="0.3">
      <c r="A121" s="26"/>
      <c r="C121" s="8"/>
      <c r="D121" s="8"/>
      <c r="E121" s="8"/>
      <c r="F121" s="8"/>
      <c r="R121" s="20"/>
      <c r="AE121" s="1"/>
    </row>
    <row r="122" spans="1:31" x14ac:dyDescent="0.3">
      <c r="A122" s="26"/>
      <c r="C122" s="8"/>
      <c r="D122" s="8"/>
      <c r="E122" s="8"/>
      <c r="F122" s="8"/>
      <c r="R122" s="20"/>
      <c r="AE122" s="1"/>
    </row>
    <row r="123" spans="1:31" x14ac:dyDescent="0.3">
      <c r="A123" s="26"/>
      <c r="C123" s="8"/>
      <c r="D123" s="8"/>
      <c r="E123" s="8"/>
      <c r="F123" s="8"/>
      <c r="R123" s="20"/>
      <c r="AE123" s="1"/>
    </row>
    <row r="124" spans="1:31" x14ac:dyDescent="0.3">
      <c r="A124" s="26"/>
      <c r="C124" s="8"/>
      <c r="D124" s="8"/>
      <c r="E124" s="8"/>
      <c r="F124" s="8"/>
      <c r="R124" s="20"/>
      <c r="AE124" s="1"/>
    </row>
    <row r="125" spans="1:31" x14ac:dyDescent="0.3">
      <c r="A125" s="26"/>
      <c r="C125" s="8"/>
      <c r="D125" s="8"/>
      <c r="E125" s="8"/>
      <c r="F125" s="8"/>
      <c r="R125" s="20"/>
      <c r="AE125" s="1"/>
    </row>
    <row r="126" spans="1:31" x14ac:dyDescent="0.3">
      <c r="A126" s="26"/>
      <c r="C126" s="8"/>
      <c r="D126" s="8"/>
      <c r="E126" s="8"/>
      <c r="F126" s="8"/>
      <c r="R126" s="20"/>
      <c r="AE126" s="1"/>
    </row>
    <row r="127" spans="1:31" x14ac:dyDescent="0.3">
      <c r="A127" s="26"/>
      <c r="C127" s="8"/>
      <c r="D127" s="8"/>
      <c r="E127" s="8"/>
      <c r="F127" s="8"/>
      <c r="R127" s="20"/>
      <c r="AE127" s="1"/>
    </row>
    <row r="128" spans="1:31" x14ac:dyDescent="0.3">
      <c r="A128" s="26"/>
      <c r="C128" s="8"/>
      <c r="D128" s="8"/>
      <c r="E128" s="8"/>
      <c r="F128" s="8"/>
      <c r="R128" s="20"/>
      <c r="AE128" s="1"/>
    </row>
    <row r="129" spans="1:31" x14ac:dyDescent="0.3">
      <c r="A129" s="26"/>
      <c r="C129" s="8"/>
      <c r="D129" s="8"/>
      <c r="E129" s="8"/>
      <c r="F129" s="8"/>
      <c r="R129" s="20"/>
      <c r="AE129" s="1"/>
    </row>
    <row r="130" spans="1:31" x14ac:dyDescent="0.3">
      <c r="A130" s="26"/>
      <c r="C130" s="8"/>
      <c r="D130" s="8"/>
      <c r="E130" s="8"/>
      <c r="F130" s="8"/>
      <c r="R130" s="20"/>
      <c r="AE130" s="1"/>
    </row>
    <row r="131" spans="1:31" x14ac:dyDescent="0.3">
      <c r="A131" s="26"/>
      <c r="C131" s="8"/>
      <c r="D131" s="8"/>
      <c r="E131" s="8"/>
      <c r="F131" s="8"/>
      <c r="R131" s="20"/>
      <c r="AE131" s="1"/>
    </row>
    <row r="132" spans="1:31" x14ac:dyDescent="0.3">
      <c r="A132" s="26"/>
      <c r="C132" s="8"/>
      <c r="D132" s="8"/>
      <c r="E132" s="8"/>
      <c r="F132" s="8"/>
      <c r="R132" s="20"/>
      <c r="AE132" s="1"/>
    </row>
    <row r="133" spans="1:31" x14ac:dyDescent="0.3">
      <c r="A133" s="26"/>
      <c r="C133" s="8"/>
      <c r="D133" s="8"/>
      <c r="E133" s="8"/>
      <c r="F133" s="8"/>
      <c r="R133" s="20"/>
      <c r="AE133" s="1"/>
    </row>
    <row r="134" spans="1:31" x14ac:dyDescent="0.3">
      <c r="A134" s="26"/>
      <c r="C134" s="8"/>
      <c r="D134" s="8"/>
      <c r="E134" s="8"/>
      <c r="F134" s="8"/>
      <c r="R134" s="20"/>
      <c r="AE134" s="1"/>
    </row>
    <row r="135" spans="1:31" x14ac:dyDescent="0.3">
      <c r="A135" s="26"/>
      <c r="C135" s="8"/>
      <c r="D135" s="8"/>
      <c r="E135" s="8"/>
      <c r="F135" s="8"/>
      <c r="R135" s="20"/>
      <c r="AE135" s="1"/>
    </row>
    <row r="136" spans="1:31" x14ac:dyDescent="0.3">
      <c r="A136" s="26"/>
      <c r="C136" s="8"/>
      <c r="D136" s="8"/>
      <c r="E136" s="8"/>
      <c r="F136" s="8"/>
      <c r="R136" s="20"/>
      <c r="AE136" s="1"/>
    </row>
    <row r="137" spans="1:31" x14ac:dyDescent="0.3">
      <c r="A137" s="26"/>
      <c r="C137" s="8"/>
      <c r="D137" s="8"/>
      <c r="E137" s="8"/>
      <c r="F137" s="8"/>
      <c r="R137" s="20"/>
      <c r="AE137" s="1"/>
    </row>
    <row r="138" spans="1:31" x14ac:dyDescent="0.3">
      <c r="A138" s="26"/>
      <c r="C138" s="8"/>
      <c r="D138" s="8"/>
      <c r="E138" s="8"/>
      <c r="F138" s="8"/>
      <c r="R138" s="20"/>
      <c r="AE138" s="1"/>
    </row>
    <row r="139" spans="1:31" x14ac:dyDescent="0.3">
      <c r="A139" s="26"/>
      <c r="C139" s="8"/>
      <c r="D139" s="8"/>
      <c r="E139" s="8"/>
      <c r="F139" s="8"/>
      <c r="R139" s="20"/>
      <c r="AE139" s="1"/>
    </row>
    <row r="140" spans="1:31" x14ac:dyDescent="0.3">
      <c r="A140" s="26"/>
      <c r="C140" s="8"/>
      <c r="D140" s="8"/>
      <c r="E140" s="8"/>
      <c r="F140" s="8"/>
      <c r="R140" s="20"/>
      <c r="AE140" s="1"/>
    </row>
    <row r="141" spans="1:31" x14ac:dyDescent="0.3">
      <c r="A141" s="26"/>
      <c r="C141" s="8"/>
      <c r="D141" s="8"/>
      <c r="E141" s="8"/>
      <c r="F141" s="8"/>
      <c r="R141" s="20"/>
      <c r="AE141" s="1"/>
    </row>
    <row r="142" spans="1:31" x14ac:dyDescent="0.3">
      <c r="A142" s="26"/>
      <c r="C142" s="8"/>
      <c r="D142" s="8"/>
      <c r="E142" s="8"/>
      <c r="F142" s="8"/>
      <c r="R142" s="20"/>
      <c r="AE142" s="1"/>
    </row>
    <row r="143" spans="1:31" x14ac:dyDescent="0.3">
      <c r="A143" s="26"/>
      <c r="C143" s="8"/>
      <c r="D143" s="8"/>
      <c r="E143" s="8"/>
      <c r="F143" s="8"/>
      <c r="R143" s="20"/>
      <c r="AE143" s="1"/>
    </row>
    <row r="144" spans="1:31" x14ac:dyDescent="0.3">
      <c r="A144" s="26"/>
      <c r="C144" s="8"/>
      <c r="D144" s="8"/>
      <c r="E144" s="8"/>
      <c r="F144" s="8"/>
      <c r="R144" s="20"/>
      <c r="AE144" s="1"/>
    </row>
    <row r="145" spans="1:31" x14ac:dyDescent="0.3">
      <c r="A145" s="26"/>
      <c r="C145" s="8"/>
      <c r="D145" s="8"/>
      <c r="E145" s="8"/>
      <c r="F145" s="8"/>
      <c r="R145" s="20"/>
      <c r="AE145" s="1"/>
    </row>
    <row r="146" spans="1:31" x14ac:dyDescent="0.3">
      <c r="A146" s="26"/>
      <c r="C146" s="8"/>
      <c r="D146" s="8"/>
      <c r="E146" s="8"/>
      <c r="F146" s="8"/>
      <c r="R146" s="20"/>
      <c r="AE146" s="1"/>
    </row>
    <row r="147" spans="1:31" x14ac:dyDescent="0.3">
      <c r="A147" s="26"/>
      <c r="C147" s="8"/>
      <c r="D147" s="8"/>
      <c r="E147" s="8"/>
      <c r="F147" s="8"/>
      <c r="R147" s="20"/>
      <c r="AE147" s="1"/>
    </row>
    <row r="148" spans="1:31" x14ac:dyDescent="0.3">
      <c r="A148" s="26"/>
      <c r="C148" s="8"/>
      <c r="D148" s="8"/>
      <c r="E148" s="8"/>
      <c r="F148" s="8"/>
      <c r="R148" s="20"/>
      <c r="AE148" s="1"/>
    </row>
    <row r="149" spans="1:31" x14ac:dyDescent="0.3">
      <c r="A149" s="26"/>
      <c r="C149" s="8"/>
      <c r="D149" s="8"/>
      <c r="E149" s="8"/>
      <c r="F149" s="8"/>
      <c r="R149" s="20"/>
      <c r="AE149" s="1"/>
    </row>
    <row r="150" spans="1:31" x14ac:dyDescent="0.3">
      <c r="A150" s="26"/>
      <c r="C150" s="8"/>
      <c r="D150" s="8"/>
      <c r="E150" s="8"/>
      <c r="F150" s="8"/>
      <c r="R150" s="20"/>
      <c r="AE150" s="1"/>
    </row>
    <row r="151" spans="1:31" x14ac:dyDescent="0.3">
      <c r="A151" s="26"/>
      <c r="C151" s="8"/>
      <c r="D151" s="8"/>
      <c r="E151" s="8"/>
      <c r="F151" s="8"/>
      <c r="R151" s="20"/>
      <c r="AE151" s="1"/>
    </row>
    <row r="152" spans="1:31" x14ac:dyDescent="0.3">
      <c r="A152" s="26"/>
      <c r="C152" s="8"/>
      <c r="D152" s="8"/>
      <c r="E152" s="8"/>
      <c r="F152" s="8"/>
      <c r="R152" s="20"/>
      <c r="AE152" s="1"/>
    </row>
    <row r="153" spans="1:31" x14ac:dyDescent="0.3">
      <c r="A153" s="26"/>
      <c r="C153" s="8"/>
      <c r="D153" s="8"/>
      <c r="E153" s="8"/>
      <c r="F153" s="8"/>
      <c r="R153" s="20"/>
      <c r="AE153" s="1"/>
    </row>
    <row r="154" spans="1:31" x14ac:dyDescent="0.3">
      <c r="A154" s="26"/>
      <c r="C154" s="8"/>
      <c r="D154" s="8"/>
      <c r="E154" s="8"/>
      <c r="F154" s="8"/>
      <c r="R154" s="20"/>
      <c r="AE154" s="1"/>
    </row>
    <row r="155" spans="1:31" x14ac:dyDescent="0.3">
      <c r="A155" s="26"/>
      <c r="C155" s="8"/>
      <c r="D155" s="8"/>
      <c r="E155" s="8"/>
      <c r="F155" s="8"/>
      <c r="R155" s="20"/>
      <c r="AE155" s="1"/>
    </row>
    <row r="156" spans="1:31" x14ac:dyDescent="0.3">
      <c r="A156" s="26"/>
      <c r="C156" s="8"/>
      <c r="D156" s="8"/>
      <c r="E156" s="8"/>
      <c r="F156" s="8"/>
      <c r="R156" s="20"/>
      <c r="AE156" s="1"/>
    </row>
    <row r="157" spans="1:31" x14ac:dyDescent="0.3">
      <c r="A157" s="26"/>
      <c r="C157" s="8"/>
      <c r="D157" s="8"/>
      <c r="E157" s="8"/>
      <c r="F157" s="8"/>
      <c r="R157" s="20"/>
      <c r="AE157" s="1"/>
    </row>
    <row r="158" spans="1:31" x14ac:dyDescent="0.3">
      <c r="A158" s="26"/>
      <c r="C158" s="8"/>
      <c r="D158" s="8"/>
      <c r="E158" s="8"/>
      <c r="F158" s="8"/>
      <c r="R158" s="20"/>
      <c r="AE158" s="1"/>
    </row>
    <row r="159" spans="1:31" x14ac:dyDescent="0.3">
      <c r="A159" s="26"/>
      <c r="C159" s="8"/>
      <c r="D159" s="8"/>
      <c r="E159" s="8"/>
      <c r="F159" s="8"/>
      <c r="R159" s="20"/>
      <c r="AE159" s="1"/>
    </row>
    <row r="160" spans="1:31" x14ac:dyDescent="0.3">
      <c r="A160" s="26"/>
      <c r="C160" s="8"/>
      <c r="D160" s="8"/>
      <c r="E160" s="8"/>
      <c r="F160" s="8"/>
      <c r="R160" s="20"/>
      <c r="AE160" s="1"/>
    </row>
    <row r="161" spans="1:31" x14ac:dyDescent="0.3">
      <c r="A161" s="26"/>
      <c r="C161" s="8"/>
      <c r="D161" s="8"/>
      <c r="E161" s="8"/>
      <c r="F161" s="8"/>
      <c r="R161" s="20"/>
      <c r="AE161" s="1"/>
    </row>
    <row r="162" spans="1:31" x14ac:dyDescent="0.3">
      <c r="A162" s="26"/>
      <c r="C162" s="8"/>
      <c r="D162" s="8"/>
      <c r="E162" s="8"/>
      <c r="F162" s="8"/>
      <c r="R162" s="20"/>
      <c r="AE162" s="1"/>
    </row>
    <row r="163" spans="1:31" x14ac:dyDescent="0.3">
      <c r="A163" s="26"/>
      <c r="C163" s="8"/>
      <c r="D163" s="8"/>
      <c r="E163" s="8"/>
      <c r="F163" s="8"/>
      <c r="R163" s="20"/>
      <c r="AE163" s="1"/>
    </row>
    <row r="164" spans="1:31" x14ac:dyDescent="0.3">
      <c r="A164" s="26"/>
      <c r="C164" s="8"/>
      <c r="D164" s="8"/>
      <c r="E164" s="8"/>
      <c r="F164" s="8"/>
      <c r="R164" s="20"/>
      <c r="AE164" s="1"/>
    </row>
    <row r="165" spans="1:31" x14ac:dyDescent="0.3">
      <c r="A165" s="26"/>
      <c r="C165" s="8"/>
      <c r="D165" s="8"/>
      <c r="E165" s="8"/>
      <c r="F165" s="8"/>
      <c r="R165" s="20"/>
      <c r="AE165" s="1"/>
    </row>
    <row r="166" spans="1:31" x14ac:dyDescent="0.3">
      <c r="A166" s="26"/>
      <c r="C166" s="8"/>
      <c r="D166" s="8"/>
      <c r="E166" s="8"/>
      <c r="F166" s="8"/>
      <c r="R166" s="20"/>
      <c r="AE166" s="1"/>
    </row>
    <row r="167" spans="1:31" x14ac:dyDescent="0.3">
      <c r="A167" s="26"/>
      <c r="C167" s="8"/>
      <c r="D167" s="8"/>
      <c r="E167" s="8"/>
      <c r="F167" s="8"/>
      <c r="R167" s="20"/>
      <c r="AE167" s="1"/>
    </row>
    <row r="168" spans="1:31" x14ac:dyDescent="0.3">
      <c r="A168" s="26"/>
      <c r="C168" s="8"/>
      <c r="D168" s="8"/>
      <c r="E168" s="8"/>
      <c r="F168" s="8"/>
      <c r="R168" s="20"/>
      <c r="AE168" s="1"/>
    </row>
    <row r="169" spans="1:31" x14ac:dyDescent="0.3">
      <c r="A169" s="26"/>
      <c r="C169" s="8"/>
      <c r="D169" s="8"/>
      <c r="E169" s="8"/>
      <c r="F169" s="8"/>
      <c r="R169" s="20"/>
      <c r="AE169" s="1"/>
    </row>
    <row r="170" spans="1:31" x14ac:dyDescent="0.3">
      <c r="A170" s="26"/>
      <c r="C170" s="8"/>
      <c r="D170" s="8"/>
      <c r="E170" s="8"/>
      <c r="F170" s="8"/>
      <c r="R170" s="20"/>
      <c r="AE170" s="1"/>
    </row>
    <row r="171" spans="1:31" x14ac:dyDescent="0.3">
      <c r="A171" s="26"/>
      <c r="C171" s="8"/>
      <c r="D171" s="8"/>
      <c r="E171" s="8"/>
      <c r="F171" s="8"/>
      <c r="R171" s="20"/>
      <c r="AE171" s="1"/>
    </row>
    <row r="172" spans="1:31" x14ac:dyDescent="0.3">
      <c r="A172" s="26"/>
      <c r="C172" s="8"/>
      <c r="D172" s="8"/>
      <c r="E172" s="8"/>
      <c r="F172" s="8"/>
      <c r="R172" s="20"/>
      <c r="AE172" s="1"/>
    </row>
    <row r="173" spans="1:31" x14ac:dyDescent="0.3">
      <c r="A173" s="26"/>
      <c r="C173" s="8"/>
      <c r="D173" s="8"/>
      <c r="E173" s="8"/>
      <c r="F173" s="8"/>
      <c r="R173" s="20"/>
      <c r="AE173" s="1"/>
    </row>
    <row r="174" spans="1:31" x14ac:dyDescent="0.3">
      <c r="A174" s="26"/>
      <c r="C174" s="8"/>
      <c r="D174" s="8"/>
      <c r="E174" s="8"/>
      <c r="F174" s="8"/>
      <c r="R174" s="20"/>
      <c r="AE174" s="1"/>
    </row>
    <row r="175" spans="1:31" x14ac:dyDescent="0.3">
      <c r="A175" s="26"/>
      <c r="C175" s="8"/>
      <c r="D175" s="8"/>
      <c r="E175" s="8"/>
      <c r="F175" s="8"/>
      <c r="R175" s="20"/>
      <c r="AE175" s="1"/>
    </row>
    <row r="176" spans="1:31" x14ac:dyDescent="0.3">
      <c r="A176" s="26"/>
      <c r="C176" s="8"/>
      <c r="D176" s="8"/>
      <c r="E176" s="8"/>
      <c r="F176" s="8"/>
      <c r="R176" s="20"/>
      <c r="AE176" s="1"/>
    </row>
    <row r="177" spans="1:31" x14ac:dyDescent="0.3">
      <c r="A177" s="26"/>
      <c r="C177" s="8"/>
      <c r="D177" s="8"/>
      <c r="E177" s="8"/>
      <c r="F177" s="8"/>
      <c r="R177" s="20"/>
      <c r="AE177" s="1"/>
    </row>
    <row r="178" spans="1:31" x14ac:dyDescent="0.3">
      <c r="A178" s="26"/>
      <c r="C178" s="8"/>
      <c r="D178" s="8"/>
      <c r="E178" s="8"/>
      <c r="F178" s="8"/>
      <c r="R178" s="20"/>
      <c r="AE178" s="1"/>
    </row>
    <row r="179" spans="1:31" x14ac:dyDescent="0.3">
      <c r="A179" s="26"/>
      <c r="C179" s="8"/>
      <c r="D179" s="8"/>
      <c r="E179" s="8"/>
      <c r="F179" s="8"/>
      <c r="R179" s="20"/>
      <c r="AE179" s="1"/>
    </row>
    <row r="180" spans="1:31" x14ac:dyDescent="0.3">
      <c r="A180" s="26"/>
      <c r="C180" s="8"/>
      <c r="D180" s="8"/>
      <c r="E180" s="8"/>
      <c r="F180" s="8"/>
      <c r="R180" s="20"/>
      <c r="AE180" s="1"/>
    </row>
    <row r="181" spans="1:31" x14ac:dyDescent="0.3">
      <c r="A181" s="26"/>
      <c r="C181" s="8"/>
      <c r="D181" s="8"/>
      <c r="E181" s="8"/>
      <c r="F181" s="8"/>
      <c r="R181" s="20"/>
      <c r="AE181" s="1"/>
    </row>
    <row r="182" spans="1:31" x14ac:dyDescent="0.3">
      <c r="A182" s="26"/>
      <c r="C182" s="8"/>
      <c r="D182" s="8"/>
      <c r="E182" s="8"/>
      <c r="F182" s="8"/>
      <c r="R182" s="20"/>
      <c r="AE182" s="1"/>
    </row>
    <row r="183" spans="1:31" x14ac:dyDescent="0.3">
      <c r="A183" s="26"/>
      <c r="C183" s="8"/>
      <c r="D183" s="8"/>
      <c r="E183" s="8"/>
      <c r="F183" s="8"/>
      <c r="R183" s="20"/>
      <c r="AE183" s="1"/>
    </row>
    <row r="184" spans="1:31" x14ac:dyDescent="0.3">
      <c r="A184" s="26"/>
      <c r="C184" s="8"/>
      <c r="D184" s="8"/>
      <c r="E184" s="8"/>
      <c r="F184" s="8"/>
      <c r="R184" s="20"/>
      <c r="AE184" s="1"/>
    </row>
    <row r="185" spans="1:31" x14ac:dyDescent="0.3">
      <c r="A185" s="26"/>
      <c r="C185" s="8"/>
      <c r="D185" s="8"/>
      <c r="E185" s="8"/>
      <c r="F185" s="8"/>
      <c r="R185" s="20"/>
      <c r="AE185" s="1"/>
    </row>
    <row r="186" spans="1:31" x14ac:dyDescent="0.3">
      <c r="A186" s="26"/>
      <c r="C186" s="8"/>
      <c r="D186" s="8"/>
      <c r="E186" s="8"/>
      <c r="F186" s="8"/>
      <c r="R186" s="20"/>
      <c r="AE186" s="1"/>
    </row>
    <row r="187" spans="1:31" x14ac:dyDescent="0.3">
      <c r="A187" s="26"/>
      <c r="C187" s="8"/>
      <c r="D187" s="8"/>
      <c r="E187" s="8"/>
      <c r="F187" s="8"/>
      <c r="R187" s="20"/>
      <c r="AE187" s="1"/>
    </row>
    <row r="188" spans="1:31" x14ac:dyDescent="0.3">
      <c r="A188" s="26"/>
      <c r="C188" s="8"/>
      <c r="D188" s="8"/>
      <c r="E188" s="8"/>
      <c r="F188" s="8"/>
      <c r="R188" s="20"/>
      <c r="AE188" s="1"/>
    </row>
    <row r="189" spans="1:31" x14ac:dyDescent="0.3">
      <c r="A189" s="26"/>
      <c r="C189" s="8"/>
      <c r="D189" s="8"/>
      <c r="E189" s="8"/>
      <c r="F189" s="8"/>
      <c r="R189" s="20"/>
      <c r="AE189" s="1"/>
    </row>
    <row r="190" spans="1:31" x14ac:dyDescent="0.3">
      <c r="A190" s="26"/>
      <c r="C190" s="8"/>
      <c r="D190" s="8"/>
      <c r="E190" s="8"/>
      <c r="F190" s="8"/>
      <c r="R190" s="20"/>
      <c r="AE190" s="1"/>
    </row>
    <row r="191" spans="1:31" x14ac:dyDescent="0.3">
      <c r="A191" s="26"/>
      <c r="C191" s="8"/>
      <c r="D191" s="8"/>
      <c r="E191" s="8"/>
      <c r="F191" s="8"/>
      <c r="R191" s="20"/>
      <c r="AE191" s="1"/>
    </row>
    <row r="192" spans="1:31" x14ac:dyDescent="0.3">
      <c r="A192" s="26"/>
      <c r="C192" s="8"/>
      <c r="D192" s="8"/>
      <c r="E192" s="8"/>
      <c r="F192" s="8"/>
      <c r="R192" s="20"/>
      <c r="AE192" s="1"/>
    </row>
    <row r="193" spans="1:31" x14ac:dyDescent="0.3">
      <c r="A193" s="26"/>
      <c r="C193" s="8"/>
      <c r="D193" s="8"/>
      <c r="E193" s="8"/>
      <c r="F193" s="8"/>
      <c r="R193" s="20"/>
      <c r="AE193" s="1"/>
    </row>
    <row r="194" spans="1:31" x14ac:dyDescent="0.3">
      <c r="A194" s="26"/>
      <c r="C194" s="8"/>
      <c r="D194" s="8"/>
      <c r="E194" s="8"/>
      <c r="F194" s="8"/>
      <c r="R194" s="20"/>
      <c r="AE194" s="1"/>
    </row>
    <row r="195" spans="1:31" x14ac:dyDescent="0.3">
      <c r="A195" s="26"/>
      <c r="C195" s="8"/>
      <c r="D195" s="8"/>
      <c r="E195" s="8"/>
      <c r="F195" s="8"/>
      <c r="R195" s="20"/>
      <c r="AE195" s="1"/>
    </row>
    <row r="196" spans="1:31" x14ac:dyDescent="0.3">
      <c r="A196" s="26"/>
      <c r="C196" s="8"/>
      <c r="D196" s="8"/>
      <c r="E196" s="8"/>
      <c r="F196" s="8"/>
      <c r="R196" s="20"/>
      <c r="AE196" s="1"/>
    </row>
    <row r="197" spans="1:31" x14ac:dyDescent="0.3">
      <c r="A197" s="26"/>
      <c r="C197" s="8"/>
      <c r="D197" s="8"/>
      <c r="E197" s="8"/>
      <c r="F197" s="8"/>
      <c r="R197" s="20"/>
      <c r="AE197" s="1"/>
    </row>
    <row r="198" spans="1:31" x14ac:dyDescent="0.3">
      <c r="A198" s="26"/>
      <c r="C198" s="8"/>
      <c r="D198" s="8"/>
      <c r="E198" s="8"/>
      <c r="F198" s="8"/>
      <c r="R198" s="20"/>
      <c r="AE198" s="1"/>
    </row>
    <row r="199" spans="1:31" x14ac:dyDescent="0.3">
      <c r="A199" s="26"/>
      <c r="C199" s="8"/>
      <c r="D199" s="8"/>
      <c r="E199" s="8"/>
      <c r="F199" s="8"/>
      <c r="R199" s="20"/>
      <c r="AE199" s="1"/>
    </row>
    <row r="200" spans="1:31" x14ac:dyDescent="0.3">
      <c r="A200" s="26"/>
      <c r="C200" s="8"/>
      <c r="D200" s="8"/>
      <c r="E200" s="8"/>
      <c r="F200" s="8"/>
      <c r="R200" s="20"/>
      <c r="AE200" s="1"/>
    </row>
    <row r="201" spans="1:31" x14ac:dyDescent="0.3">
      <c r="A201" s="26"/>
      <c r="C201" s="8"/>
      <c r="D201" s="8"/>
      <c r="E201" s="8"/>
      <c r="F201" s="8"/>
      <c r="R201" s="20"/>
      <c r="AE201" s="1"/>
    </row>
    <row r="202" spans="1:31" x14ac:dyDescent="0.3">
      <c r="A202" s="26"/>
      <c r="C202" s="8"/>
      <c r="D202" s="8"/>
      <c r="E202" s="8"/>
      <c r="F202" s="8"/>
      <c r="R202" s="20"/>
      <c r="AE202" s="1"/>
    </row>
    <row r="203" spans="1:31" x14ac:dyDescent="0.3">
      <c r="A203" s="26"/>
      <c r="C203" s="8"/>
      <c r="D203" s="8"/>
      <c r="E203" s="8"/>
      <c r="F203" s="8"/>
      <c r="R203" s="20"/>
      <c r="AE203" s="1"/>
    </row>
    <row r="204" spans="1:31" x14ac:dyDescent="0.3">
      <c r="A204" s="26"/>
      <c r="C204" s="8"/>
      <c r="D204" s="8"/>
      <c r="E204" s="8"/>
      <c r="F204" s="8"/>
      <c r="R204" s="20"/>
      <c r="AE204" s="1"/>
    </row>
    <row r="205" spans="1:31" x14ac:dyDescent="0.3">
      <c r="A205" s="26"/>
      <c r="C205" s="8"/>
      <c r="D205" s="8"/>
      <c r="E205" s="8"/>
      <c r="F205" s="8"/>
      <c r="R205" s="20"/>
      <c r="AE205" s="1"/>
    </row>
    <row r="206" spans="1:31" x14ac:dyDescent="0.3">
      <c r="A206" s="26"/>
      <c r="C206" s="8"/>
      <c r="D206" s="8"/>
      <c r="E206" s="8"/>
      <c r="F206" s="8"/>
      <c r="R206" s="20"/>
      <c r="AE206" s="1"/>
    </row>
    <row r="207" spans="1:31" x14ac:dyDescent="0.3">
      <c r="A207" s="26"/>
      <c r="C207" s="8"/>
      <c r="D207" s="8"/>
      <c r="E207" s="8"/>
      <c r="F207" s="8"/>
      <c r="R207" s="20"/>
      <c r="AE207" s="1"/>
    </row>
    <row r="208" spans="1:31" x14ac:dyDescent="0.3">
      <c r="A208" s="26"/>
      <c r="C208" s="8"/>
      <c r="D208" s="8"/>
      <c r="E208" s="8"/>
      <c r="F208" s="8"/>
      <c r="R208" s="20"/>
      <c r="AE208" s="1"/>
    </row>
    <row r="209" spans="1:31" x14ac:dyDescent="0.3">
      <c r="A209" s="26"/>
      <c r="C209" s="8"/>
      <c r="D209" s="8"/>
      <c r="E209" s="8"/>
      <c r="F209" s="8"/>
      <c r="R209" s="20"/>
      <c r="AE209" s="1"/>
    </row>
    <row r="210" spans="1:31" x14ac:dyDescent="0.3">
      <c r="A210" s="26"/>
      <c r="C210" s="8"/>
      <c r="D210" s="8"/>
      <c r="E210" s="8"/>
      <c r="F210" s="8"/>
      <c r="R210" s="20"/>
      <c r="AE210" s="1"/>
    </row>
    <row r="211" spans="1:31" x14ac:dyDescent="0.3">
      <c r="A211" s="26"/>
      <c r="C211" s="8"/>
      <c r="D211" s="8"/>
      <c r="E211" s="8"/>
      <c r="F211" s="8"/>
      <c r="R211" s="20"/>
      <c r="AE211" s="1"/>
    </row>
    <row r="212" spans="1:31" x14ac:dyDescent="0.3">
      <c r="A212" s="26"/>
      <c r="C212" s="8"/>
      <c r="D212" s="8"/>
      <c r="E212" s="8"/>
      <c r="F212" s="8"/>
      <c r="R212" s="20"/>
      <c r="AE212" s="1"/>
    </row>
    <row r="213" spans="1:31" x14ac:dyDescent="0.3">
      <c r="A213" s="26"/>
      <c r="C213" s="8"/>
      <c r="D213" s="8"/>
      <c r="E213" s="8"/>
      <c r="F213" s="8"/>
      <c r="R213" s="20"/>
      <c r="AE213" s="1"/>
    </row>
    <row r="214" spans="1:31" x14ac:dyDescent="0.3">
      <c r="A214" s="26"/>
      <c r="C214" s="8"/>
      <c r="D214" s="8"/>
      <c r="E214" s="8"/>
      <c r="F214" s="8"/>
      <c r="R214" s="20"/>
      <c r="AE214" s="1"/>
    </row>
    <row r="215" spans="1:31" x14ac:dyDescent="0.3">
      <c r="A215" s="26"/>
      <c r="C215" s="8"/>
      <c r="D215" s="8"/>
      <c r="E215" s="8"/>
      <c r="F215" s="8"/>
      <c r="R215" s="20"/>
      <c r="AE215" s="1"/>
    </row>
    <row r="216" spans="1:31" x14ac:dyDescent="0.3">
      <c r="A216" s="26"/>
      <c r="C216" s="8"/>
      <c r="D216" s="8"/>
      <c r="E216" s="8"/>
      <c r="F216" s="8"/>
      <c r="R216" s="20"/>
      <c r="AE216" s="1"/>
    </row>
    <row r="217" spans="1:31" x14ac:dyDescent="0.3">
      <c r="A217" s="26"/>
      <c r="C217" s="8"/>
      <c r="D217" s="8"/>
      <c r="E217" s="8"/>
      <c r="F217" s="8"/>
      <c r="R217" s="20"/>
      <c r="AE217" s="1"/>
    </row>
    <row r="218" spans="1:31" x14ac:dyDescent="0.3">
      <c r="A218" s="26"/>
      <c r="C218" s="8"/>
      <c r="D218" s="8"/>
      <c r="E218" s="8"/>
      <c r="F218" s="8"/>
      <c r="R218" s="20"/>
      <c r="AE218" s="1"/>
    </row>
    <row r="219" spans="1:31" x14ac:dyDescent="0.3">
      <c r="A219" s="26"/>
      <c r="C219" s="8"/>
      <c r="D219" s="8"/>
      <c r="E219" s="8"/>
      <c r="F219" s="8"/>
      <c r="R219" s="20"/>
      <c r="AE219" s="1"/>
    </row>
    <row r="220" spans="1:31" x14ac:dyDescent="0.3">
      <c r="A220" s="26"/>
      <c r="C220" s="8"/>
      <c r="D220" s="8"/>
      <c r="E220" s="8"/>
      <c r="F220" s="8"/>
      <c r="R220" s="20"/>
      <c r="AE220" s="1"/>
    </row>
    <row r="221" spans="1:31" x14ac:dyDescent="0.3">
      <c r="A221" s="26"/>
      <c r="C221" s="8"/>
      <c r="D221" s="8"/>
      <c r="E221" s="8"/>
      <c r="F221" s="8"/>
      <c r="R221" s="20"/>
      <c r="AE221" s="1"/>
    </row>
    <row r="222" spans="1:31" x14ac:dyDescent="0.3">
      <c r="A222" s="26"/>
      <c r="C222" s="8"/>
      <c r="D222" s="8"/>
      <c r="E222" s="8"/>
      <c r="F222" s="8"/>
      <c r="R222" s="20"/>
      <c r="AE222" s="1"/>
    </row>
    <row r="223" spans="1:31" x14ac:dyDescent="0.3">
      <c r="A223" s="26"/>
      <c r="C223" s="8"/>
      <c r="D223" s="8"/>
      <c r="E223" s="8"/>
      <c r="F223" s="8"/>
      <c r="R223" s="20"/>
      <c r="AE223" s="1"/>
    </row>
    <row r="224" spans="1:31" x14ac:dyDescent="0.3">
      <c r="A224" s="26"/>
      <c r="C224" s="8"/>
      <c r="D224" s="8"/>
      <c r="E224" s="8"/>
      <c r="F224" s="8"/>
      <c r="R224" s="20"/>
      <c r="AE224" s="1"/>
    </row>
    <row r="225" spans="1:31" x14ac:dyDescent="0.3">
      <c r="A225" s="26"/>
      <c r="C225" s="8"/>
      <c r="D225" s="8"/>
      <c r="E225" s="8"/>
      <c r="F225" s="8"/>
      <c r="R225" s="20"/>
      <c r="AE225" s="1"/>
    </row>
    <row r="226" spans="1:31" x14ac:dyDescent="0.3">
      <c r="A226" s="26"/>
      <c r="C226" s="8"/>
      <c r="D226" s="8"/>
      <c r="E226" s="8"/>
      <c r="F226" s="8"/>
      <c r="R226" s="20"/>
      <c r="AE226" s="1"/>
    </row>
    <row r="227" spans="1:31" x14ac:dyDescent="0.3">
      <c r="A227" s="26"/>
      <c r="C227" s="8"/>
      <c r="D227" s="8"/>
      <c r="E227" s="8"/>
      <c r="F227" s="8"/>
      <c r="R227" s="20"/>
      <c r="AE227" s="1"/>
    </row>
    <row r="228" spans="1:31" x14ac:dyDescent="0.3">
      <c r="A228" s="26"/>
      <c r="C228" s="8"/>
      <c r="D228" s="8"/>
      <c r="E228" s="8"/>
      <c r="F228" s="8"/>
      <c r="R228" s="20"/>
      <c r="AE228" s="1"/>
    </row>
    <row r="229" spans="1:31" x14ac:dyDescent="0.3">
      <c r="A229" s="26"/>
      <c r="C229" s="8"/>
      <c r="D229" s="8"/>
      <c r="E229" s="8"/>
      <c r="F229" s="8"/>
      <c r="R229" s="20"/>
      <c r="AE229" s="1"/>
    </row>
    <row r="230" spans="1:31" x14ac:dyDescent="0.3">
      <c r="A230" s="26"/>
      <c r="C230" s="8"/>
      <c r="D230" s="8"/>
      <c r="E230" s="8"/>
      <c r="F230" s="8"/>
      <c r="R230" s="20"/>
      <c r="AE230" s="1"/>
    </row>
    <row r="231" spans="1:31" x14ac:dyDescent="0.3">
      <c r="A231" s="26"/>
      <c r="C231" s="8"/>
      <c r="D231" s="8"/>
      <c r="E231" s="8"/>
      <c r="F231" s="8"/>
      <c r="R231" s="20"/>
      <c r="AE231" s="1"/>
    </row>
    <row r="232" spans="1:31" x14ac:dyDescent="0.3">
      <c r="A232" s="26"/>
      <c r="C232" s="8"/>
      <c r="D232" s="8"/>
      <c r="E232" s="8"/>
      <c r="F232" s="8"/>
      <c r="R232" s="20"/>
      <c r="AE232" s="1"/>
    </row>
    <row r="233" spans="1:31" x14ac:dyDescent="0.3">
      <c r="A233" s="26"/>
      <c r="C233" s="8"/>
      <c r="D233" s="8"/>
      <c r="E233" s="8"/>
      <c r="F233" s="8"/>
      <c r="R233" s="20"/>
      <c r="AE233" s="1"/>
    </row>
    <row r="234" spans="1:31" x14ac:dyDescent="0.3">
      <c r="A234" s="26"/>
      <c r="C234" s="8"/>
      <c r="D234" s="8"/>
      <c r="E234" s="8"/>
      <c r="F234" s="8"/>
      <c r="R234" s="20"/>
      <c r="AE234" s="1"/>
    </row>
    <row r="235" spans="1:31" x14ac:dyDescent="0.3">
      <c r="A235" s="26"/>
      <c r="C235" s="8"/>
      <c r="D235" s="8"/>
      <c r="E235" s="8"/>
      <c r="F235" s="8"/>
      <c r="R235" s="20"/>
      <c r="AE235" s="1"/>
    </row>
    <row r="236" spans="1:31" x14ac:dyDescent="0.3">
      <c r="A236" s="26"/>
      <c r="C236" s="8"/>
      <c r="D236" s="8"/>
      <c r="E236" s="8"/>
      <c r="F236" s="8"/>
      <c r="R236" s="20"/>
      <c r="AE236" s="1"/>
    </row>
    <row r="237" spans="1:31" x14ac:dyDescent="0.3">
      <c r="A237" s="26"/>
      <c r="C237" s="8"/>
      <c r="D237" s="8"/>
      <c r="E237" s="8"/>
      <c r="F237" s="8"/>
      <c r="R237" s="20"/>
      <c r="AE237" s="1"/>
    </row>
    <row r="238" spans="1:31" x14ac:dyDescent="0.3">
      <c r="A238" s="26"/>
      <c r="C238" s="8"/>
      <c r="D238" s="8"/>
      <c r="E238" s="8"/>
      <c r="F238" s="8"/>
      <c r="R238" s="20"/>
      <c r="AE238" s="1"/>
    </row>
    <row r="239" spans="1:31" x14ac:dyDescent="0.3">
      <c r="A239" s="26"/>
      <c r="C239" s="8"/>
      <c r="D239" s="8"/>
      <c r="E239" s="8"/>
      <c r="F239" s="8"/>
      <c r="R239" s="20"/>
      <c r="AE239" s="1"/>
    </row>
    <row r="240" spans="1:31" x14ac:dyDescent="0.3">
      <c r="A240" s="26"/>
      <c r="C240" s="8"/>
      <c r="D240" s="8"/>
      <c r="E240" s="8"/>
      <c r="F240" s="8"/>
      <c r="R240" s="20"/>
      <c r="AE240" s="1"/>
    </row>
    <row r="241" spans="1:31" x14ac:dyDescent="0.3">
      <c r="A241" s="26"/>
      <c r="C241" s="8"/>
      <c r="D241" s="8"/>
      <c r="E241" s="8"/>
      <c r="F241" s="8"/>
      <c r="R241" s="20"/>
      <c r="AE241" s="1"/>
    </row>
    <row r="242" spans="1:31" x14ac:dyDescent="0.3">
      <c r="A242" s="26"/>
      <c r="C242" s="8"/>
      <c r="D242" s="8"/>
      <c r="E242" s="8"/>
      <c r="F242" s="8"/>
      <c r="R242" s="20"/>
      <c r="AE242" s="1"/>
    </row>
    <row r="243" spans="1:31" x14ac:dyDescent="0.3">
      <c r="A243" s="26"/>
      <c r="C243" s="8"/>
      <c r="D243" s="8"/>
      <c r="E243" s="8"/>
      <c r="F243" s="8"/>
      <c r="R243" s="20"/>
      <c r="AE243" s="1"/>
    </row>
    <row r="244" spans="1:31" x14ac:dyDescent="0.3">
      <c r="A244" s="26"/>
      <c r="C244" s="8"/>
      <c r="D244" s="8"/>
      <c r="E244" s="8"/>
      <c r="F244" s="8"/>
      <c r="R244" s="20"/>
      <c r="AE244" s="1"/>
    </row>
    <row r="245" spans="1:31" x14ac:dyDescent="0.3">
      <c r="A245" s="26"/>
      <c r="C245" s="8"/>
      <c r="D245" s="8"/>
      <c r="E245" s="8"/>
      <c r="F245" s="8"/>
      <c r="R245" s="20"/>
      <c r="AE245" s="1"/>
    </row>
    <row r="246" spans="1:31" x14ac:dyDescent="0.3">
      <c r="A246" s="26"/>
      <c r="C246" s="8"/>
      <c r="D246" s="8"/>
      <c r="E246" s="8"/>
      <c r="F246" s="8"/>
      <c r="R246" s="20"/>
      <c r="AE246" s="1"/>
    </row>
    <row r="247" spans="1:31" x14ac:dyDescent="0.3">
      <c r="A247" s="26"/>
      <c r="C247" s="8"/>
      <c r="D247" s="8"/>
      <c r="E247" s="8"/>
      <c r="F247" s="8"/>
      <c r="R247" s="20"/>
      <c r="AE247" s="1"/>
    </row>
    <row r="248" spans="1:31" x14ac:dyDescent="0.3">
      <c r="A248" s="26"/>
      <c r="C248" s="8"/>
      <c r="D248" s="8"/>
      <c r="E248" s="8"/>
      <c r="F248" s="8"/>
      <c r="R248" s="20"/>
      <c r="AE248" s="1"/>
    </row>
  </sheetData>
  <mergeCells count="10">
    <mergeCell ref="C18:D18"/>
    <mergeCell ref="A26:J26"/>
    <mergeCell ref="B27:E27"/>
    <mergeCell ref="F27:I27"/>
    <mergeCell ref="J27:M27"/>
    <mergeCell ref="B37:F37"/>
    <mergeCell ref="B38:F38"/>
    <mergeCell ref="B39:F39"/>
    <mergeCell ref="B40:F40"/>
    <mergeCell ref="C54:C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1EC74111CE5A4E8EB866CD8791962D" ma:contentTypeVersion="11" ma:contentTypeDescription="Create a new document." ma:contentTypeScope="" ma:versionID="b7eee9c1f4d570aa32376fbc8c371850">
  <xsd:schema xmlns:xsd="http://www.w3.org/2001/XMLSchema" xmlns:xs="http://www.w3.org/2001/XMLSchema" xmlns:p="http://schemas.microsoft.com/office/2006/metadata/properties" xmlns:ns2="3298ecb6-ea81-4b55-9077-6f5f562c8b4c" xmlns:ns3="97010e2a-4f24-4812-973d-6a161a7e2940" targetNamespace="http://schemas.microsoft.com/office/2006/metadata/properties" ma:root="true" ma:fieldsID="d88d3e5b38d8f80a3dca65771ddf1c55" ns2:_="" ns3:_="">
    <xsd:import namespace="3298ecb6-ea81-4b55-9077-6f5f562c8b4c"/>
    <xsd:import namespace="97010e2a-4f24-4812-973d-6a161a7e2940"/>
    <xsd:element name="properties">
      <xsd:complexType>
        <xsd:sequence>
          <xsd:element name="documentManagement">
            <xsd:complexType>
              <xsd:all>
                <xsd:element ref="ns2:j306dc3b6e9e4a65a27ec1263622592a" minOccurs="0"/>
                <xsd:element ref="ns2:TaxCatchAll" minOccurs="0"/>
                <xsd:element ref="ns2:TaxCatchAllLabel" minOccurs="0"/>
                <xsd:element ref="ns2:j3c6a35342f84192adaacff01257c9a8" minOccurs="0"/>
                <xsd:element ref="ns2:ff6bfd54a8264db58a707487a86b8214" minOccurs="0"/>
                <xsd:element ref="ns3:FinancialYear" minOccurs="0"/>
                <xsd:element ref="ns3:Month" minOccurs="0"/>
                <xsd:element ref="ns3:PricingFolder"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98ecb6-ea81-4b55-9077-6f5f562c8b4c" elementFormDefault="qualified">
    <xsd:import namespace="http://schemas.microsoft.com/office/2006/documentManagement/types"/>
    <xsd:import namespace="http://schemas.microsoft.com/office/infopath/2007/PartnerControls"/>
    <xsd:element name="j306dc3b6e9e4a65a27ec1263622592a" ma:index="8" nillable="true" ma:taxonomy="true" ma:internalName="j306dc3b6e9e4a65a27ec1263622592a" ma:taxonomyFieldName="Business_x0020_Activity" ma:displayName="Business Activity" ma:readOnly="false" ma:default="1;#Finance|5accad7a-3fc6-459c-ad97-505592544124" ma:fieldId="{3306dc3b-6e9e-4a65-a27e-c1263622592a}" ma:sspId="3862c954-0d45-408d-bd3e-d1ce68b35c1d" ma:termSetId="df17ce9b-d202-43e1-b492-6eca5b6201b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4b7b46b-ae31-48f4-95db-1f1b68ea8494}" ma:internalName="TaxCatchAll" ma:readOnly="false" ma:showField="CatchAllData" ma:web="3298ecb6-ea81-4b55-9077-6f5f562c8b4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4b7b46b-ae31-48f4-95db-1f1b68ea8494}" ma:internalName="TaxCatchAllLabel" ma:readOnly="true" ma:showField="CatchAllDataLabel" ma:web="3298ecb6-ea81-4b55-9077-6f5f562c8b4c">
      <xsd:complexType>
        <xsd:complexContent>
          <xsd:extension base="dms:MultiChoiceLookup">
            <xsd:sequence>
              <xsd:element name="Value" type="dms:Lookup" maxOccurs="unbounded" minOccurs="0" nillable="true"/>
            </xsd:sequence>
          </xsd:extension>
        </xsd:complexContent>
      </xsd:complexType>
    </xsd:element>
    <xsd:element name="j3c6a35342f84192adaacff01257c9a8" ma:index="12" nillable="true" ma:taxonomy="true" ma:internalName="j3c6a35342f84192adaacff01257c9a8" ma:taxonomyFieldName="PRAAccessStatus" ma:displayName="PRAAccessStatus" ma:readOnly="false" ma:default="2;#Open|e271c806-d1e7-4ce8-a2f6-e9fbb3140d84" ma:fieldId="{33c6a353-42f8-4192-adaa-cff01257c9a8}" ma:sspId="3862c954-0d45-408d-bd3e-d1ce68b35c1d" ma:termSetId="86cdbf7b-b70e-4b70-a552-711d730b9dcd" ma:anchorId="00000000-0000-0000-0000-000000000000" ma:open="false" ma:isKeyword="false">
      <xsd:complexType>
        <xsd:sequence>
          <xsd:element ref="pc:Terms" minOccurs="0" maxOccurs="1"/>
        </xsd:sequence>
      </xsd:complexType>
    </xsd:element>
    <xsd:element name="ff6bfd54a8264db58a707487a86b8214" ma:index="14" nillable="true" ma:taxonomy="true" ma:internalName="ff6bfd54a8264db58a707487a86b8214" ma:taxonomyFieldName="RecordClass" ma:displayName="RecordClass" ma:readOnly="false" ma:default="87;#A.4.7. Pricing Plan Management|bb7ee819-7de9-4864-8e6f-376f440f436a" ma:fieldId="{ff6bfd54-a826-4db5-8a70-7487a86b8214}" ma:sspId="3862c954-0d45-408d-bd3e-d1ce68b35c1d" ma:termSetId="43321af1-bf62-4d8c-bce2-84a484052b8c" ma:anchorId="483f1413-c67c-48da-8848-69e0052af958"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7010e2a-4f24-4812-973d-6a161a7e2940" elementFormDefault="qualified">
    <xsd:import namespace="http://schemas.microsoft.com/office/2006/documentManagement/types"/>
    <xsd:import namespace="http://schemas.microsoft.com/office/infopath/2007/PartnerControls"/>
    <xsd:element name="FinancialYear" ma:index="17" nillable="true" ma:displayName="Financial Year" ma:format="Dropdown" ma:internalName="FinancialYear">
      <xsd:simpleType>
        <xsd:union memberTypes="dms:Text">
          <xsd:simpleType>
            <xsd:restriction base="dms:Choice">
              <xsd:enumeration value="FY18"/>
              <xsd:enumeration value="FY19"/>
              <xsd:enumeration value="FY20"/>
              <xsd:enumeration value="FY21"/>
              <xsd:enumeration value="FY22"/>
              <xsd:enumeration value="FY23"/>
              <xsd:enumeration value="FY24"/>
              <xsd:enumeration value="FY25"/>
            </xsd:restriction>
          </xsd:simpleType>
        </xsd:union>
      </xsd:simpleType>
    </xsd:element>
    <xsd:element name="Month" ma:index="18"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PricingFolder" ma:index="19" nillable="true" ma:displayName="Pricing Folder" ma:description="22. Milford" ma:format="Dropdown" ma:internalName="PricingFolder">
      <xsd:simpleType>
        <xsd:restriction base="dms:Choice">
          <xsd:enumeration value="1. Pricing Models"/>
          <xsd:enumeration value="2. Revenue Forecasting"/>
          <xsd:enumeration value="3. Revenue Analysis"/>
          <xsd:enumeration value="4. DCM Budget"/>
          <xsd:enumeration value="5. DCM Actuals"/>
          <xsd:enumeration value="6. BARNZ Reporting"/>
          <xsd:enumeration value="7. Airport Scorecard"/>
          <xsd:enumeration value="8. Airline Scorecard"/>
          <xsd:enumeration value="9. Scenario Analysis"/>
          <xsd:enumeration value="10. Consultation"/>
          <xsd:enumeration value="11. Pricing Documentation"/>
          <xsd:enumeration value="12. RNZAF Contract"/>
          <xsd:enumeration value="13. AIR NZ Ohakea Contract"/>
          <xsd:enumeration value="14. L3 Contract"/>
          <xsd:enumeration value="15. Revenue Model Testing"/>
          <xsd:enumeration value="16. Ad-hoc Analysis"/>
          <xsd:enumeration value="17. Handover"/>
          <xsd:enumeration value="18. Kapiti"/>
          <xsd:enumeration value="19. Rotorua Invoice"/>
          <xsd:enumeration value="20. DCM Model Migration"/>
          <xsd:enumeration value="21. Three Year Pricing Re-set"/>
          <xsd:enumeration value="22. Milford"/>
          <xsd:enumeration value="23. Handover - PD Analyst"/>
          <xsd:enumeration value="24. FY23-25 Pricing Final Files"/>
          <xsd:enumeration value="25. FY23-25 Pricing Proposed Files"/>
          <xsd:enumeration value="26. Out Of Cycle Pricing Feb 23"/>
          <xsd:enumeration value="27. FY24 Price Reset"/>
          <xsd:enumeration value="28. FY25 Price Reset"/>
          <xsd:enumeration value="29. Allocations"/>
        </xsd:restrictio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6"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nth xmlns="97010e2a-4f24-4812-973d-6a161a7e2940" xsi:nil="true"/>
    <PricingFolder xmlns="97010e2a-4f24-4812-973d-6a161a7e2940">10. Consultation</PricingFolder>
    <FinancialYear xmlns="97010e2a-4f24-4812-973d-6a161a7e2940">FY25</FinancialYear>
    <j306dc3b6e9e4a65a27ec1263622592a xmlns="3298ecb6-ea81-4b55-9077-6f5f562c8b4c">
      <Terms xmlns="http://schemas.microsoft.com/office/infopath/2007/PartnerControls">
        <TermInfo xmlns="http://schemas.microsoft.com/office/infopath/2007/PartnerControls">
          <TermName xmlns="http://schemas.microsoft.com/office/infopath/2007/PartnerControls">Finance</TermName>
          <TermId xmlns="http://schemas.microsoft.com/office/infopath/2007/PartnerControls">5accad7a-3fc6-459c-ad97-505592544124</TermId>
        </TermInfo>
      </Terms>
    </j306dc3b6e9e4a65a27ec1263622592a>
    <j3c6a35342f84192adaacff01257c9a8 xmlns="3298ecb6-ea81-4b55-9077-6f5f562c8b4c">
      <Terms xmlns="http://schemas.microsoft.com/office/infopath/2007/PartnerControls">
        <TermInfo xmlns="http://schemas.microsoft.com/office/infopath/2007/PartnerControls">
          <TermName xmlns="http://schemas.microsoft.com/office/infopath/2007/PartnerControls">Open</TermName>
          <TermId xmlns="http://schemas.microsoft.com/office/infopath/2007/PartnerControls">e271c806-d1e7-4ce8-a2f6-e9fbb3140d84</TermId>
        </TermInfo>
      </Terms>
    </j3c6a35342f84192adaacff01257c9a8>
    <ff6bfd54a8264db58a707487a86b8214 xmlns="3298ecb6-ea81-4b55-9077-6f5f562c8b4c">
      <Terms xmlns="http://schemas.microsoft.com/office/infopath/2007/PartnerControls">
        <TermInfo xmlns="http://schemas.microsoft.com/office/infopath/2007/PartnerControls">
          <TermName xmlns="http://schemas.microsoft.com/office/infopath/2007/PartnerControls">A.4.7. Pricing Plan Management</TermName>
          <TermId xmlns="http://schemas.microsoft.com/office/infopath/2007/PartnerControls">bb7ee819-7de9-4864-8e6f-376f440f436a</TermId>
        </TermInfo>
      </Terms>
    </ff6bfd54a8264db58a707487a86b8214>
    <TaxCatchAll xmlns="3298ecb6-ea81-4b55-9077-6f5f562c8b4c">
      <Value>87</Value>
      <Value>2</Value>
      <Value>1</Value>
    </TaxCatchAll>
  </documentManagement>
</p:properties>
</file>

<file path=customXml/itemProps1.xml><?xml version="1.0" encoding="utf-8"?>
<ds:datastoreItem xmlns:ds="http://schemas.openxmlformats.org/officeDocument/2006/customXml" ds:itemID="{4E7EB2B2-F7BF-4E66-A586-F068B85EE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98ecb6-ea81-4b55-9077-6f5f562c8b4c"/>
    <ds:schemaRef ds:uri="97010e2a-4f24-4812-973d-6a161a7e2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C000CC-A3F7-42FF-8C70-8D94AB8C858F}">
  <ds:schemaRefs>
    <ds:schemaRef ds:uri="http://schemas.microsoft.com/sharepoint/v3/contenttype/forms"/>
  </ds:schemaRefs>
</ds:datastoreItem>
</file>

<file path=customXml/itemProps3.xml><?xml version="1.0" encoding="utf-8"?>
<ds:datastoreItem xmlns:ds="http://schemas.openxmlformats.org/officeDocument/2006/customXml" ds:itemID="{EC31ED8C-C6E5-4AF2-A5F0-686352D6AEB5}">
  <ds:schemaRefs>
    <ds:schemaRef ds:uri="http://purl.org/dc/elements/1.1/"/>
    <ds:schemaRef ds:uri="http://www.w3.org/XML/1998/namespace"/>
    <ds:schemaRef ds:uri="3298ecb6-ea81-4b55-9077-6f5f562c8b4c"/>
    <ds:schemaRef ds:uri="http://schemas.microsoft.com/office/2006/documentManagement/types"/>
    <ds:schemaRef ds:uri="http://purl.org/dc/terms/"/>
    <ds:schemaRef ds:uri="http://schemas.microsoft.com/office/2006/metadata/properties"/>
    <ds:schemaRef ds:uri="http://schemas.microsoft.com/office/infopath/2007/PartnerControls"/>
    <ds:schemaRef ds:uri="97010e2a-4f24-4812-973d-6a161a7e2940"/>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Calculator</vt:lpstr>
      <vt:lpstr>Lists &amp; to do</vt:lpstr>
      <vt:lpstr>Airways Aerodrome</vt:lpstr>
      <vt:lpstr>Approach</vt:lpstr>
      <vt:lpstr>Unattended</vt:lpstr>
      <vt:lpstr>Enroute Domestic</vt:lpstr>
      <vt:lpstr>Enroute Oceanic</vt:lpstr>
      <vt:lpstr>'Airways Aerodrome'!Print_Area</vt:lpstr>
      <vt:lpstr>Approach!Print_Area</vt:lpstr>
      <vt:lpstr>Calculator!Print_Area</vt:lpstr>
      <vt:lpstr>'Enroute Domestic'!Print_Area</vt:lpstr>
      <vt:lpstr>Unattended!Print_Area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dc:creator>
  <cp:keywords/>
  <dc:description/>
  <cp:lastModifiedBy>Lee, Emma</cp:lastModifiedBy>
  <cp:revision/>
  <dcterms:created xsi:type="dcterms:W3CDTF">2011-07-16T04:55:59Z</dcterms:created>
  <dcterms:modified xsi:type="dcterms:W3CDTF">2026-05-28T23:59:47Z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0x010100541EC74111CE5A4E8EB866CD8791962D</vt:lpwstr>
  </property>
  <property fmtid="{D5CDD505-2E9C-101B-9397-08002B2CF9AE}" pid="3" name="Project">
    <vt:lpwstr>NA</vt:lpwstr>
  </property>
  <property fmtid="{D5CDD505-2E9C-101B-9397-08002B2CF9AE}" pid="4" name="FunctionGroup">
    <vt:lpwstr>NA</vt:lpwstr>
  </property>
  <property fmtid="{D5CDD505-2E9C-101B-9397-08002B2CF9AE}" pid="5" name="_ModerationStatus">
    <vt:lpwstr>0</vt:lpwstr>
  </property>
  <property fmtid="{D5CDD505-2E9C-101B-9397-08002B2CF9AE}" pid="6" name="Case">
    <vt:lpwstr>NA</vt:lpwstr>
  </property>
  <property fmtid="{D5CDD505-2E9C-101B-9397-08002B2CF9AE}" pid="7" name="CategoryValue">
    <vt:lpwstr>NA</vt:lpwstr>
  </property>
  <property fmtid="{D5CDD505-2E9C-101B-9397-08002B2CF9AE}" pid="8" name="Volume">
    <vt:lpwstr>NA</vt:lpwstr>
  </property>
  <property fmtid="{D5CDD505-2E9C-101B-9397-08002B2CF9AE}" pid="9" name="_dlc_DocIdItemGuid">
    <vt:lpwstr>bb6aae86-d0c7-497e-97cc-8780ecd5205d</vt:lpwstr>
  </property>
  <property fmtid="{D5CDD505-2E9C-101B-9397-08002B2CF9AE}" pid="10" name="MSIP_Label_761c9446-a51d-4078-bf91-a063126764f4_Enabled">
    <vt:lpwstr>true</vt:lpwstr>
  </property>
  <property fmtid="{D5CDD505-2E9C-101B-9397-08002B2CF9AE}" pid="11" name="MSIP_Label_761c9446-a51d-4078-bf91-a063126764f4_SetDate">
    <vt:lpwstr>2022-05-31T02:33:24Z</vt:lpwstr>
  </property>
  <property fmtid="{D5CDD505-2E9C-101B-9397-08002B2CF9AE}" pid="12" name="MSIP_Label_761c9446-a51d-4078-bf91-a063126764f4_Method">
    <vt:lpwstr>Standard</vt:lpwstr>
  </property>
  <property fmtid="{D5CDD505-2E9C-101B-9397-08002B2CF9AE}" pid="13" name="MSIP_Label_761c9446-a51d-4078-bf91-a063126764f4_Name">
    <vt:lpwstr>ACNZ - TLP White</vt:lpwstr>
  </property>
  <property fmtid="{D5CDD505-2E9C-101B-9397-08002B2CF9AE}" pid="14" name="MSIP_Label_761c9446-a51d-4078-bf91-a063126764f4_SiteId">
    <vt:lpwstr>6534ab2d-3683-4012-8c1d-b14ddef1f700</vt:lpwstr>
  </property>
  <property fmtid="{D5CDD505-2E9C-101B-9397-08002B2CF9AE}" pid="15" name="MSIP_Label_761c9446-a51d-4078-bf91-a063126764f4_ActionId">
    <vt:lpwstr>8db8b482-5709-41e6-a3b5-84494bde8fe2</vt:lpwstr>
  </property>
  <property fmtid="{D5CDD505-2E9C-101B-9397-08002B2CF9AE}" pid="16" name="MSIP_Label_761c9446-a51d-4078-bf91-a063126764f4_ContentBits">
    <vt:lpwstr>0</vt:lpwstr>
  </property>
  <property fmtid="{D5CDD505-2E9C-101B-9397-08002B2CF9AE}" pid="17" name="Business_x0020_Activity">
    <vt:lpwstr>1;#Finance|5accad7a-3fc6-459c-ad97-505592544124</vt:lpwstr>
  </property>
  <property fmtid="{D5CDD505-2E9C-101B-9397-08002B2CF9AE}" pid="18" name="Business Activity">
    <vt:lpwstr>1;#Finance|5accad7a-3fc6-459c-ad97-505592544124</vt:lpwstr>
  </property>
  <property fmtid="{D5CDD505-2E9C-101B-9397-08002B2CF9AE}" pid="19" name="xd_ProgID">
    <vt:lpwstr/>
  </property>
  <property fmtid="{D5CDD505-2E9C-101B-9397-08002B2CF9AE}" pid="20" name="_dlc_DocId">
    <vt:lpwstr>AIRWAYS-289671260-2669</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xd_Signature">
    <vt:bool>false</vt:bool>
  </property>
  <property fmtid="{D5CDD505-2E9C-101B-9397-08002B2CF9AE}" pid="25" name="PRAAccessStatus">
    <vt:lpwstr>2;#Open|e271c806-d1e7-4ce8-a2f6-e9fbb3140d84</vt:lpwstr>
  </property>
  <property fmtid="{D5CDD505-2E9C-101B-9397-08002B2CF9AE}" pid="26" name="RecordClass">
    <vt:lpwstr>87;#A.4.7. Pricing Plan Management|bb7ee819-7de9-4864-8e6f-376f440f436a</vt:lpwstr>
  </property>
  <property fmtid="{D5CDD505-2E9C-101B-9397-08002B2CF9AE}" pid="27" name="TriggerFlowInfo">
    <vt:lpwstr/>
  </property>
  <property fmtid="{D5CDD505-2E9C-101B-9397-08002B2CF9AE}" pid="28" name="_dlc_DocIdUrl">
    <vt:lpwstr>https://airwayscorporation.sharepoint.com/sites/t/FinPlan/_layouts/15/DocIdRedir.aspx?ID=AIRWAYS-289671260-2669, AIRWAYS-289671260-2669</vt:lpwstr>
  </property>
</Properties>
</file>